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инок\"/>
    </mc:Choice>
  </mc:AlternateContent>
  <bookViews>
    <workbookView xWindow="0" yWindow="0" windowWidth="28770" windowHeight="7035" firstSheet="2" activeTab="6"/>
  </bookViews>
  <sheets>
    <sheet name="Шапка нова" sheetId="4" r:id="rId1"/>
    <sheet name="Фін.рез. податки. інвест." sheetId="5" r:id="rId2"/>
    <sheet name="Коеф.аналіз " sheetId="7" r:id="rId3"/>
    <sheet name="Фін.стан." sheetId="8" r:id="rId4"/>
    <sheet name="Кред.політ. Персонал" sheetId="9" r:id="rId5"/>
    <sheet name="Інформ.до фін.пл." sheetId="10" r:id="rId6"/>
    <sheet name="Розшифр.доход.витрат" sheetId="11" r:id="rId7"/>
    <sheet name="Розрах.з бюдж" sheetId="12" r:id="rId8"/>
    <sheet name="Грошова" sheetId="13" r:id="rId9"/>
    <sheet name="Кап.інвест" sheetId="14" r:id="rId10"/>
    <sheet name="Залуч.кошти" sheetId="15" r:id="rId11"/>
    <sheet name="Джерела кап.інв." sheetId="17" r:id="rId12"/>
    <sheet name="Кап.будівн." sheetId="18" r:id="rId13"/>
    <sheet name="Лист1" sheetId="19" r:id="rId14"/>
  </sheets>
  <calcPr calcId="162913"/>
</workbook>
</file>

<file path=xl/calcChain.xml><?xml version="1.0" encoding="utf-8"?>
<calcChain xmlns="http://schemas.openxmlformats.org/spreadsheetml/2006/main">
  <c r="J23" i="9" l="1"/>
  <c r="K23" i="9"/>
  <c r="L23" i="9"/>
  <c r="I23" i="9"/>
  <c r="H15" i="8"/>
  <c r="H9" i="8" l="1"/>
  <c r="J93" i="11" l="1"/>
  <c r="I93" i="11"/>
  <c r="H93" i="11"/>
  <c r="G93" i="11"/>
  <c r="G49" i="11" l="1"/>
  <c r="H49" i="11"/>
  <c r="I49" i="11"/>
  <c r="J49" i="11"/>
  <c r="G68" i="11"/>
  <c r="H68" i="11"/>
  <c r="I68" i="11"/>
  <c r="J68" i="11"/>
  <c r="F70" i="11"/>
  <c r="F68" i="11" s="1"/>
  <c r="F52" i="11"/>
  <c r="F49" i="11" s="1"/>
  <c r="E93" i="11" l="1"/>
  <c r="E16" i="11" l="1"/>
  <c r="D93" i="11" l="1"/>
  <c r="P17" i="17"/>
  <c r="Z17" i="17" s="1"/>
  <c r="N15" i="17"/>
  <c r="N17" i="17" s="1"/>
  <c r="X17" i="17" s="1"/>
  <c r="M15" i="17"/>
  <c r="P13" i="17"/>
  <c r="M13" i="17"/>
  <c r="Z14" i="17"/>
  <c r="Z13" i="17" s="1"/>
  <c r="W14" i="17"/>
  <c r="W13" i="17" s="1"/>
  <c r="E8" i="14" s="1"/>
  <c r="X16" i="17"/>
  <c r="X15" i="17" s="1"/>
  <c r="W16" i="17"/>
  <c r="W15" i="17" s="1"/>
  <c r="E9" i="14" s="1"/>
  <c r="AA10" i="17"/>
  <c r="W10" i="17"/>
  <c r="Z9" i="17"/>
  <c r="W9" i="17"/>
  <c r="Y8" i="17"/>
  <c r="W8" i="17"/>
  <c r="Y7" i="17"/>
  <c r="Z7" i="17"/>
  <c r="Z11" i="17" s="1"/>
  <c r="AA7" i="17"/>
  <c r="AA11" i="17" s="1"/>
  <c r="Q11" i="17"/>
  <c r="P11" i="17"/>
  <c r="M7" i="17"/>
  <c r="W7" i="17" s="1"/>
  <c r="W11" i="17" s="1"/>
  <c r="C93" i="11"/>
  <c r="M17" i="17" l="1"/>
  <c r="W17" i="17" s="1"/>
  <c r="E5" i="14"/>
  <c r="M11" i="17"/>
  <c r="C18" i="11"/>
  <c r="T17" i="17" l="1"/>
  <c r="S17" i="17"/>
  <c r="T18" i="17"/>
  <c r="S18" i="17"/>
  <c r="T16" i="17"/>
  <c r="S16" i="17"/>
  <c r="S12" i="17"/>
  <c r="T12" i="17"/>
  <c r="D11" i="17"/>
  <c r="E11" i="17"/>
  <c r="F11" i="17"/>
  <c r="G11" i="17"/>
  <c r="H11" i="17"/>
  <c r="I11" i="17"/>
  <c r="J11" i="17"/>
  <c r="K11" i="17"/>
  <c r="L11" i="17"/>
  <c r="N11" i="17"/>
  <c r="O11" i="17"/>
  <c r="R11" i="17"/>
  <c r="S11" i="17"/>
  <c r="T11" i="17"/>
  <c r="U11" i="17"/>
  <c r="V11" i="17"/>
  <c r="X11" i="17"/>
  <c r="Y11" i="17"/>
  <c r="C11" i="17"/>
  <c r="L18" i="5"/>
  <c r="D5" i="14"/>
  <c r="F18" i="5" s="1"/>
  <c r="G18" i="5"/>
  <c r="F5" i="14"/>
  <c r="H18" i="5" s="1"/>
  <c r="G5" i="14"/>
  <c r="I18" i="5" s="1"/>
  <c r="H5" i="14"/>
  <c r="J18" i="5" s="1"/>
  <c r="I5" i="14"/>
  <c r="K18" i="5" s="1"/>
  <c r="J5" i="14"/>
  <c r="C5" i="14"/>
  <c r="E18" i="5" s="1"/>
  <c r="E10" i="12" l="1"/>
  <c r="D10" i="12"/>
  <c r="D9" i="12"/>
  <c r="C9" i="12"/>
  <c r="J22" i="12" l="1"/>
  <c r="I22" i="12"/>
  <c r="H22" i="12"/>
  <c r="G22" i="12"/>
  <c r="E22" i="12"/>
  <c r="D22" i="12"/>
  <c r="F15" i="5"/>
  <c r="G15" i="5"/>
  <c r="I15" i="5"/>
  <c r="J15" i="5"/>
  <c r="K15" i="5"/>
  <c r="L15" i="5"/>
  <c r="E15" i="5"/>
  <c r="L13" i="5"/>
  <c r="K13" i="5"/>
  <c r="J13" i="5"/>
  <c r="I13" i="5"/>
  <c r="G13" i="5"/>
  <c r="F13" i="5"/>
  <c r="E13" i="5"/>
  <c r="F12" i="5"/>
  <c r="G12" i="5"/>
  <c r="I12" i="5"/>
  <c r="J12" i="5"/>
  <c r="K12" i="5"/>
  <c r="L12" i="5"/>
  <c r="E12" i="5"/>
  <c r="I10" i="12" l="1"/>
  <c r="J10" i="12"/>
  <c r="H10" i="12"/>
  <c r="G10" i="12"/>
  <c r="C10" i="12"/>
  <c r="F11" i="12"/>
  <c r="F10" i="12" s="1"/>
  <c r="C22" i="12"/>
  <c r="E32" i="12"/>
  <c r="D32" i="12"/>
  <c r="C32" i="12"/>
  <c r="C37" i="12"/>
  <c r="F40" i="12"/>
  <c r="F37" i="12" s="1"/>
  <c r="E37" i="12"/>
  <c r="G37" i="12"/>
  <c r="H37" i="12"/>
  <c r="I37" i="12"/>
  <c r="J37" i="12"/>
  <c r="D37" i="12"/>
  <c r="G32" i="12"/>
  <c r="G45" i="12" s="1"/>
  <c r="I16" i="5" s="1"/>
  <c r="H32" i="12"/>
  <c r="I32" i="12"/>
  <c r="J32" i="12"/>
  <c r="F36" i="12"/>
  <c r="F34" i="12"/>
  <c r="F33" i="12"/>
  <c r="H45" i="12" l="1"/>
  <c r="J16" i="5" s="1"/>
  <c r="E45" i="12"/>
  <c r="G16" i="5" s="1"/>
  <c r="J45" i="12"/>
  <c r="L16" i="5" s="1"/>
  <c r="I45" i="12"/>
  <c r="K16" i="5" s="1"/>
  <c r="F32" i="12"/>
  <c r="D45" i="12"/>
  <c r="F16" i="5" s="1"/>
  <c r="C45" i="12"/>
  <c r="E16" i="5" s="1"/>
  <c r="F27" i="12"/>
  <c r="F24" i="12"/>
  <c r="H13" i="5" s="1"/>
  <c r="F23" i="12"/>
  <c r="H12" i="5" s="1"/>
  <c r="H15" i="5" l="1"/>
  <c r="F22" i="12"/>
  <c r="F45" i="12" s="1"/>
  <c r="H16" i="5" s="1"/>
  <c r="J16" i="10"/>
  <c r="G15" i="10"/>
  <c r="G16" i="10" s="1"/>
  <c r="D15" i="10"/>
  <c r="D16" i="10" s="1"/>
  <c r="D15" i="7"/>
  <c r="E15" i="7"/>
  <c r="C15" i="7"/>
  <c r="D13" i="7"/>
  <c r="C13" i="7"/>
  <c r="D96" i="11"/>
  <c r="D84" i="11" s="1"/>
  <c r="E96" i="11"/>
  <c r="E84" i="11" s="1"/>
  <c r="C96" i="11"/>
  <c r="C84" i="11" s="1"/>
  <c r="E95" i="11"/>
  <c r="D95" i="11"/>
  <c r="C95" i="11"/>
  <c r="D94" i="11"/>
  <c r="E94" i="11"/>
  <c r="C94" i="11"/>
  <c r="D92" i="11"/>
  <c r="E92" i="11"/>
  <c r="C92" i="11"/>
  <c r="E68" i="11"/>
  <c r="D68" i="11"/>
  <c r="C68" i="11"/>
  <c r="D65" i="11"/>
  <c r="E65" i="11"/>
  <c r="C65" i="11"/>
  <c r="D53" i="11"/>
  <c r="E53" i="11"/>
  <c r="C53" i="11"/>
  <c r="C97" i="11" s="1"/>
  <c r="D49" i="11"/>
  <c r="E49" i="11"/>
  <c r="C49" i="11"/>
  <c r="E79" i="11" l="1"/>
  <c r="D79" i="11"/>
  <c r="C91" i="11"/>
  <c r="D91" i="11"/>
  <c r="E91" i="11"/>
  <c r="C79" i="11"/>
  <c r="D18" i="11"/>
  <c r="D97" i="11" s="1"/>
  <c r="E18" i="11"/>
  <c r="E97" i="11" s="1"/>
  <c r="D7" i="11"/>
  <c r="E7" i="11"/>
  <c r="E17" i="11" s="1"/>
  <c r="C7" i="11"/>
  <c r="C17" i="11" s="1"/>
  <c r="F6" i="5"/>
  <c r="G6" i="5"/>
  <c r="E6" i="5"/>
  <c r="D80" i="11" l="1"/>
  <c r="E7" i="5"/>
  <c r="E60" i="11"/>
  <c r="G8" i="5"/>
  <c r="F7" i="5"/>
  <c r="G7" i="5"/>
  <c r="E80" i="11"/>
  <c r="C60" i="11"/>
  <c r="E8" i="5"/>
  <c r="C80" i="11"/>
  <c r="D17" i="11"/>
  <c r="C71" i="11" l="1"/>
  <c r="C76" i="11" s="1"/>
  <c r="C83" i="11"/>
  <c r="C89" i="11" s="1"/>
  <c r="D60" i="11"/>
  <c r="F8" i="5"/>
  <c r="E71" i="11"/>
  <c r="E76" i="11" s="1"/>
  <c r="E83" i="11"/>
  <c r="E89" i="11" s="1"/>
  <c r="J37" i="9"/>
  <c r="K37" i="9"/>
  <c r="L37" i="9"/>
  <c r="I37" i="9"/>
  <c r="J36" i="9"/>
  <c r="K36" i="9"/>
  <c r="L36" i="9"/>
  <c r="I36" i="9"/>
  <c r="J32" i="9"/>
  <c r="J34" i="9" s="1"/>
  <c r="K32" i="9"/>
  <c r="K34" i="9" s="1"/>
  <c r="L32" i="9"/>
  <c r="L34" i="9" s="1"/>
  <c r="I32" i="9"/>
  <c r="I34" i="9" s="1"/>
  <c r="E11" i="7" l="1"/>
  <c r="G9" i="5"/>
  <c r="C11" i="7"/>
  <c r="E9" i="5"/>
  <c r="D71" i="11"/>
  <c r="D76" i="11" s="1"/>
  <c r="D83" i="11"/>
  <c r="D89" i="11" s="1"/>
  <c r="E5" i="7"/>
  <c r="G10" i="5"/>
  <c r="E77" i="11"/>
  <c r="E6" i="12"/>
  <c r="C5" i="7"/>
  <c r="E10" i="5"/>
  <c r="C77" i="11"/>
  <c r="C6" i="12"/>
  <c r="C20" i="12" s="1"/>
  <c r="E7" i="12" s="1"/>
  <c r="E9" i="12" s="1"/>
  <c r="C9" i="7"/>
  <c r="E37" i="9"/>
  <c r="E23" i="9"/>
  <c r="E36" i="9"/>
  <c r="E32" i="9"/>
  <c r="E34" i="9" s="1"/>
  <c r="F37" i="9"/>
  <c r="F36" i="9"/>
  <c r="F32" i="9"/>
  <c r="F34" i="9" s="1"/>
  <c r="F23" i="9"/>
  <c r="E20" i="12" l="1"/>
  <c r="F7" i="12" s="1"/>
  <c r="F9" i="12" s="1"/>
  <c r="D11" i="7"/>
  <c r="F9" i="5"/>
  <c r="D6" i="12"/>
  <c r="D20" i="12" s="1"/>
  <c r="D9" i="7"/>
  <c r="D5" i="7"/>
  <c r="F10" i="5"/>
  <c r="D77" i="11"/>
  <c r="G37" i="9"/>
  <c r="G36" i="9"/>
  <c r="G32" i="9"/>
  <c r="G33" i="9" s="1"/>
  <c r="H37" i="9"/>
  <c r="H36" i="9"/>
  <c r="H32" i="9"/>
  <c r="H34" i="9" s="1"/>
  <c r="G23" i="9"/>
  <c r="G7" i="12" l="1"/>
  <c r="G9" i="12" s="1"/>
  <c r="J29" i="9"/>
  <c r="K29" i="9"/>
  <c r="L29" i="9"/>
  <c r="I29" i="9"/>
  <c r="H23" i="9"/>
  <c r="G16" i="9" l="1"/>
  <c r="G29" i="9" s="1"/>
  <c r="H16" i="9"/>
  <c r="H29" i="9" s="1"/>
  <c r="E16" i="9"/>
  <c r="E29" i="9" s="1"/>
  <c r="F16" i="9"/>
  <c r="F29" i="9" s="1"/>
  <c r="F18" i="8" l="1"/>
  <c r="G18" i="8"/>
  <c r="H18" i="8"/>
  <c r="E18" i="8"/>
  <c r="F6" i="8" l="1"/>
  <c r="F5" i="8" s="1"/>
  <c r="F13" i="8" s="1"/>
  <c r="D7" i="7" s="1"/>
  <c r="G6" i="8"/>
  <c r="G5" i="8" s="1"/>
  <c r="G13" i="8" s="1"/>
  <c r="G21" i="8" s="1"/>
  <c r="H6" i="8"/>
  <c r="H5" i="8" s="1"/>
  <c r="H13" i="8" s="1"/>
  <c r="H21" i="8" s="1"/>
  <c r="F13" i="7" s="1"/>
  <c r="E6" i="8"/>
  <c r="E5" i="8" s="1"/>
  <c r="E13" i="8" s="1"/>
  <c r="C7" i="7" s="1"/>
  <c r="F15" i="7"/>
  <c r="E13" i="7" l="1"/>
  <c r="E9" i="7"/>
  <c r="E7" i="7"/>
  <c r="H96" i="11" l="1"/>
  <c r="H84" i="11" s="1"/>
  <c r="I96" i="11"/>
  <c r="I84" i="11" s="1"/>
  <c r="J96" i="11"/>
  <c r="J84" i="11" s="1"/>
  <c r="G96" i="11"/>
  <c r="G84" i="11" s="1"/>
  <c r="H95" i="11"/>
  <c r="I95" i="11"/>
  <c r="J95" i="11"/>
  <c r="G95" i="11"/>
  <c r="H94" i="11"/>
  <c r="I94" i="11"/>
  <c r="J94" i="11"/>
  <c r="G94" i="11"/>
  <c r="H92" i="11"/>
  <c r="I92" i="11"/>
  <c r="J92" i="11"/>
  <c r="G92" i="11"/>
  <c r="F72" i="11"/>
  <c r="J65" i="11"/>
  <c r="J79" i="11" s="1"/>
  <c r="H65" i="11"/>
  <c r="H79" i="11" s="1"/>
  <c r="I65" i="11"/>
  <c r="I79" i="11" s="1"/>
  <c r="G65" i="11"/>
  <c r="G79" i="11" s="1"/>
  <c r="F67" i="11"/>
  <c r="H53" i="11"/>
  <c r="I53" i="11"/>
  <c r="J53" i="11"/>
  <c r="G53" i="11"/>
  <c r="F53" i="11" s="1"/>
  <c r="F59" i="11"/>
  <c r="I91" i="11" l="1"/>
  <c r="F92" i="11"/>
  <c r="F79" i="11"/>
  <c r="J91" i="11"/>
  <c r="F94" i="11"/>
  <c r="F95" i="11"/>
  <c r="H91" i="11"/>
  <c r="F65" i="11"/>
  <c r="F96" i="11"/>
  <c r="G91" i="11"/>
  <c r="F93" i="11"/>
  <c r="F84" i="11"/>
  <c r="F40" i="11"/>
  <c r="F38" i="11"/>
  <c r="F33" i="11"/>
  <c r="F32" i="11"/>
  <c r="F23" i="11"/>
  <c r="G18" i="11"/>
  <c r="G97" i="11" s="1"/>
  <c r="H18" i="11"/>
  <c r="H97" i="11" s="1"/>
  <c r="I18" i="11"/>
  <c r="I97" i="11" s="1"/>
  <c r="J18" i="11"/>
  <c r="J97" i="11" s="1"/>
  <c r="F16" i="11"/>
  <c r="G7" i="11"/>
  <c r="H7" i="11"/>
  <c r="H80" i="11" s="1"/>
  <c r="I7" i="11"/>
  <c r="J7" i="11"/>
  <c r="J80" i="11" s="1"/>
  <c r="F14" i="11"/>
  <c r="F13" i="11"/>
  <c r="F12" i="11"/>
  <c r="F11" i="11"/>
  <c r="F10" i="11"/>
  <c r="F97" i="11" l="1"/>
  <c r="J17" i="11"/>
  <c r="J60" i="11" s="1"/>
  <c r="J71" i="11" s="1"/>
  <c r="I17" i="11"/>
  <c r="I60" i="11" s="1"/>
  <c r="I71" i="11" s="1"/>
  <c r="I77" i="11" s="1"/>
  <c r="I76" i="11" s="1"/>
  <c r="I80" i="11"/>
  <c r="I98" i="11" s="1"/>
  <c r="F91" i="11"/>
  <c r="J83" i="11"/>
  <c r="J89" i="11" s="1"/>
  <c r="J7" i="5"/>
  <c r="H98" i="11"/>
  <c r="I7" i="5"/>
  <c r="G80" i="11"/>
  <c r="L7" i="5"/>
  <c r="J98" i="11"/>
  <c r="H17" i="11"/>
  <c r="H60" i="11" s="1"/>
  <c r="H71" i="11" s="1"/>
  <c r="K7" i="5"/>
  <c r="G17" i="11"/>
  <c r="G60" i="11" s="1"/>
  <c r="G71" i="11" s="1"/>
  <c r="F18" i="11"/>
  <c r="F7" i="11"/>
  <c r="H7" i="5" s="1"/>
  <c r="F8" i="11"/>
  <c r="I6" i="5"/>
  <c r="J6" i="5"/>
  <c r="K6" i="5"/>
  <c r="L6" i="5"/>
  <c r="L8" i="5" s="1"/>
  <c r="F6" i="11"/>
  <c r="F98" i="11" l="1"/>
  <c r="K8" i="5"/>
  <c r="I83" i="11"/>
  <c r="I89" i="11" s="1"/>
  <c r="I11" i="7" s="1"/>
  <c r="J77" i="11"/>
  <c r="J76" i="11" s="1"/>
  <c r="L10" i="5" s="1"/>
  <c r="I8" i="5"/>
  <c r="J8" i="5"/>
  <c r="L9" i="5"/>
  <c r="J11" i="7"/>
  <c r="F80" i="11"/>
  <c r="H83" i="11"/>
  <c r="H89" i="11" s="1"/>
  <c r="H77" i="11"/>
  <c r="H76" i="11" s="1"/>
  <c r="H6" i="5"/>
  <c r="H8" i="5" s="1"/>
  <c r="M15" i="10"/>
  <c r="M16" i="10" s="1"/>
  <c r="F17" i="11"/>
  <c r="G83" i="11"/>
  <c r="F60" i="11"/>
  <c r="K10" i="5"/>
  <c r="I6" i="12"/>
  <c r="I5" i="7"/>
  <c r="K9" i="5" l="1"/>
  <c r="J5" i="7"/>
  <c r="J6" i="12"/>
  <c r="J9" i="5"/>
  <c r="H11" i="7"/>
  <c r="H6" i="12"/>
  <c r="J10" i="5"/>
  <c r="H5" i="7"/>
  <c r="G77" i="11"/>
  <c r="F71" i="11"/>
  <c r="F83" i="11"/>
  <c r="G89" i="11"/>
  <c r="G11" i="7" s="1"/>
  <c r="F77" i="11" l="1"/>
  <c r="G76" i="11"/>
  <c r="F89" i="11"/>
  <c r="I9" i="5"/>
  <c r="E98" i="11"/>
  <c r="I10" i="5" l="1"/>
  <c r="G6" i="12"/>
  <c r="G20" i="12" s="1"/>
  <c r="H7" i="12" s="1"/>
  <c r="H9" i="12" s="1"/>
  <c r="H20" i="12" s="1"/>
  <c r="I7" i="12" s="1"/>
  <c r="I9" i="12" s="1"/>
  <c r="I20" i="12" s="1"/>
  <c r="J7" i="12" s="1"/>
  <c r="J9" i="12" s="1"/>
  <c r="J20" i="12" s="1"/>
  <c r="G5" i="7"/>
  <c r="F76" i="11"/>
  <c r="F11" i="7"/>
  <c r="H9" i="5"/>
  <c r="C98" i="11"/>
  <c r="D98" i="11"/>
  <c r="H10" i="5" l="1"/>
  <c r="F6" i="12"/>
  <c r="F20" i="12" s="1"/>
  <c r="F5" i="7"/>
  <c r="F7" i="7"/>
  <c r="F9" i="7"/>
  <c r="G98" i="11"/>
</calcChain>
</file>

<file path=xl/sharedStrings.xml><?xml version="1.0" encoding="utf-8"?>
<sst xmlns="http://schemas.openxmlformats.org/spreadsheetml/2006/main" count="2542" uniqueCount="425">
  <si>
    <t xml:space="preserve"> </t>
  </si>
  <si>
    <t>Код</t>
  </si>
  <si>
    <t>за КОПФГ</t>
  </si>
  <si>
    <t>за СПОДУ</t>
  </si>
  <si>
    <t>Стандарти звітності П(с)БОУ</t>
  </si>
  <si>
    <t>Стандарти звітності МСФЗ</t>
  </si>
  <si>
    <t>Найменування показника</t>
  </si>
  <si>
    <t>Код рядка</t>
  </si>
  <si>
    <t>Факт минулого року</t>
  </si>
  <si>
    <t>Прогноз на поточний рік</t>
  </si>
  <si>
    <t>Плановий рік</t>
  </si>
  <si>
    <t>У тому числі по кварталах</t>
  </si>
  <si>
    <t>I.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</si>
  <si>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</si>
  <si>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</si>
  <si>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</si>
  <si>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-</t>
  </si>
  <si>
    <t>Інші операційні витрати</t>
  </si>
  <si>
    <t>Фінансовий результат від операційної діяльності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</si>
  <si>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</si>
  <si>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</si>
  <si>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</si>
  <si>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>Чистий фінансовий результат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</si>
  <si>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</si>
  <si>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</si>
  <si>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</si>
  <si>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</si>
  <si>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Капітальні інвестиції</t>
  </si>
  <si>
    <t>Рентабельність діяльності</t>
  </si>
  <si>
    <t>Рентабельність активів</t>
  </si>
  <si>
    <t>Рентабельність власного капіталу</t>
  </si>
  <si>
    <t>Коефіцієнт фінансової стійкості</t>
  </si>
  <si>
    <t>Коефіцієнт зносу основних засобів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</si>
  <si>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</si>
  <si>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</si>
  <si>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</si>
  <si>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</si>
  <si>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</si>
  <si>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</si>
  <si>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</si>
  <si>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х</t>
  </si>
  <si>
    <t>Довгострокові зобов'язання і забезпечення</t>
  </si>
  <si>
    <t>Власний капітал</t>
  </si>
  <si>
    <t>Отримано залучених коштів, усього, у тому числі:</t>
  </si>
  <si>
    <t>довгострокові зобов'язання</t>
  </si>
  <si>
    <t>короткострокові зобов'язання</t>
  </si>
  <si>
    <t>інші фінансові зобов'язання</t>
  </si>
  <si>
    <t>Повернено залучених коштів, усього, у тому числі:</t>
  </si>
  <si>
    <t>члени наглядової ради</t>
  </si>
  <si>
    <t>члени правління</t>
  </si>
  <si>
    <t>керівник</t>
  </si>
  <si>
    <t>адміністративно-управлінський персонал</t>
  </si>
  <si>
    <t>працівники</t>
  </si>
  <si>
    <t>Витрати на оплату праці</t>
  </si>
  <si>
    <t>Середньомісячні витрати на оплату праці одного працівника (грн), усього, у тому числі:</t>
  </si>
  <si>
    <t>член наглядової ради</t>
  </si>
  <si>
    <t>член правління</t>
  </si>
  <si>
    <t>адміністративно-управлінський працівник</t>
  </si>
  <si>
    <t>працівник</t>
  </si>
  <si>
    <t xml:space="preserve">  Директор</t>
  </si>
  <si>
    <t>(підпис)</t>
  </si>
  <si>
    <t>У тому числі за кварталами</t>
  </si>
  <si>
    <t>I</t>
  </si>
  <si>
    <t>II</t>
  </si>
  <si>
    <t>III</t>
  </si>
  <si>
    <t>IV</t>
  </si>
  <si>
    <t>Витрати на сировину та основні матеріали</t>
  </si>
  <si>
    <t>Витрати на електроенергію</t>
  </si>
  <si>
    <t>Відрахування на соціальні заходи</t>
  </si>
  <si>
    <t>Амортизація основних засобів і нематеріальних активів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</si>
  <si>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</si>
  <si>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</si>
  <si>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</si>
  <si>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</si>
  <si>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</si>
  <si>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</si>
  <si>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</si>
  <si>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</si>
  <si>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</si>
  <si>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</si>
  <si>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</si>
  <si>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</si>
  <si>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</si>
  <si>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</si>
  <si>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</si>
  <si>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</si>
  <si>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</si>
  <si>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</si>
  <si>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</si>
  <si>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</si>
  <si>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</si>
  <si>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</si>
  <si>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</si>
  <si>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</si>
  <si>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</si>
  <si>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</si>
  <si>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</si>
  <si>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</si>
  <si>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</si>
  <si>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</si>
  <si>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</si>
  <si>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</si>
  <si>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</si>
  <si>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</si>
  <si>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</si>
  <si>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</si>
  <si>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</si>
  <si>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</si>
  <si>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</si>
  <si>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</si>
  <si>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</si>
  <si>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</si>
  <si>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</si>
  <si>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</si>
  <si>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</si>
  <si>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</si>
  <si>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Чистий фінансовий результат, у тому числі: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</si>
  <si>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</si>
  <si>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</si>
  <si>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</si>
  <si>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</si>
  <si>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</si>
  <si>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</si>
  <si>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</si>
  <si>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</si>
  <si>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</si>
  <si>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</si>
  <si>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</si>
  <si>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EBITDA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</si>
  <si>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</si>
  <si>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</si>
  <si>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</si>
  <si>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</si>
  <si>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Усього</t>
  </si>
  <si>
    <t>План поточного року</t>
  </si>
  <si>
    <t>Рентабельність EBITDA</t>
  </si>
  <si>
    <t>(EBITDA, рядок 1310 / чистий дохід від реалізації продукції (товарів, робіт, послуг), рядок 1000) х 100, %</t>
  </si>
  <si>
    <t>(чистий фінансовий результат, рядок 1200 / вартість активів, рядок 6020) х 100, %</t>
  </si>
  <si>
    <t>(чистий фінансовий результат, рядок 1200 / власний капітал, рядок 6080) х 100, %</t>
  </si>
  <si>
    <t>(чистий фінансовий результат, рядок 1200 / чистий дохід від реалізації продукції (товарів, робіт, послуг), рядок 1000) х 100, %</t>
  </si>
  <si>
    <t>(власний капітал, рядок 6080 / (довгострокові зобов'язання, рядок 6030 + поточні зобов'язання, рядок 6040))</t>
  </si>
  <si>
    <t>(сума зносу, рядок 6003 / первісна вартість основних засобів, рядок 6002)</t>
  </si>
  <si>
    <t>посадовий оклад</t>
  </si>
  <si>
    <t>преміювання</t>
  </si>
  <si>
    <t>Код за ЄДРПОУ</t>
  </si>
  <si>
    <t>Найменування підприємства</t>
  </si>
  <si>
    <t>Вид діяльності</t>
  </si>
  <si>
    <t>Питома вага в загальному обсязі реалізації, %</t>
  </si>
  <si>
    <t>47.81</t>
  </si>
  <si>
    <r>
      <t xml:space="preserve"> </t>
    </r>
    <r>
      <rPr>
        <sz val="12"/>
        <color theme="1"/>
        <rFont val="Times New Roman"/>
        <family val="1"/>
        <charset val="204"/>
      </rPr>
      <t xml:space="preserve"> </t>
    </r>
  </si>
  <si>
    <t>Внесення змін до затвердженого фінансового плану</t>
  </si>
  <si>
    <t>за ЄДРПОУ</t>
  </si>
  <si>
    <t>основний ФП   (дата затвердження)</t>
  </si>
  <si>
    <t>змінений ФП   (дата затвердження)</t>
  </si>
  <si>
    <t>за КВЕД</t>
  </si>
  <si>
    <t>Розмір державної частки у статутному капіталі</t>
  </si>
  <si>
    <t>Середньооблікова кількість штатних працівників</t>
  </si>
  <si>
    <t xml:space="preserve">Підприємство     </t>
  </si>
  <si>
    <t>Комунальне підприємство</t>
  </si>
  <si>
    <t xml:space="preserve">Організаційно-правова форма        </t>
  </si>
  <si>
    <t>Обухівська міська рада</t>
  </si>
  <si>
    <t xml:space="preserve">Суб’єкт управління         </t>
  </si>
  <si>
    <t>Комунальне підприємство Обухівської міської ради "Обухівський ринок"</t>
  </si>
  <si>
    <t xml:space="preserve">Роздрібна торгівля з лотків і на ринках харчовими продуктами, напоями та тютюновими виробами </t>
  </si>
  <si>
    <t xml:space="preserve">Вид економічної діяльності     </t>
  </si>
  <si>
    <t xml:space="preserve">Роздрібна торгівля </t>
  </si>
  <si>
    <t xml:space="preserve">Галузь       </t>
  </si>
  <si>
    <t>тис.грн.</t>
  </si>
  <si>
    <t xml:space="preserve">Одиниця виміру     </t>
  </si>
  <si>
    <t>м. Обухів, вул. Каштанова,14</t>
  </si>
  <si>
    <t xml:space="preserve">Місцезнаходження         </t>
  </si>
  <si>
    <t>(097) 405-29-40</t>
  </si>
  <si>
    <t xml:space="preserve">Телефон      </t>
  </si>
  <si>
    <t>Хмельовських Віктор Олексійович</t>
  </si>
  <si>
    <t xml:space="preserve">Прізвище та власне ім’я керівника 
        </t>
  </si>
  <si>
    <t xml:space="preserve"> План поточного року</t>
  </si>
  <si>
    <t>ІІІ квартал</t>
  </si>
  <si>
    <t>ІV  квартал</t>
  </si>
  <si>
    <t>І
 квартал</t>
  </si>
  <si>
    <t>ІІ 
квартал</t>
  </si>
  <si>
    <t>ІІ. Сплата податків, зборів та інших обов’язкових платежів</t>
  </si>
  <si>
    <t>ІV. Коефіцієнтний аналіз</t>
  </si>
  <si>
    <t>План пточного року</t>
  </si>
  <si>
    <t>у тому числі по кварталах</t>
  </si>
  <si>
    <t>I
квартал</t>
  </si>
  <si>
    <t>II
квартал</t>
  </si>
  <si>
    <t xml:space="preserve">III
квартал
</t>
  </si>
  <si>
    <t>IV
квартал</t>
  </si>
  <si>
    <t>X</t>
  </si>
  <si>
    <t>V. Звіт про фінансовий стан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</si>
  <si>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</si>
  <si>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</si>
  <si>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зобов'язання і забезпечення, у тому числі:</t>
  </si>
  <si>
    <t>поточна кредиторська заборгованість за товари, роботи, послуги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</si>
  <si>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</si>
  <si>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</si>
  <si>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</si>
  <si>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 xml:space="preserve"> фінансові запозичення</t>
  </si>
  <si>
    <t>VI. Кредитна політика</t>
  </si>
  <si>
    <t>Заборгованість за кредитами на початок періоду</t>
  </si>
  <si>
    <t>Заборгованість за кредитами на кінець періоду</t>
  </si>
  <si>
    <t>x</t>
  </si>
  <si>
    <t>VII. Дані про персонал та витрати на оплату праці</t>
  </si>
  <si>
    <r>
      <t>Середня кількість працівників</t>
    </r>
    <r>
      <rPr>
        <sz val="12"/>
        <color rgb="FF000000"/>
        <rFont val="Times New Roman"/>
        <family val="1"/>
        <charset val="204"/>
      </rPr>
      <t xml:space="preserve"> (штатних працівників, зовнішніх сумісників та працівників, які працюють за цивільно-правовими договорами),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</si>
  <si>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керівник, усього, у тому числі:</t>
  </si>
  <si>
    <t>8023/1</t>
  </si>
  <si>
    <t>8023/2</t>
  </si>
  <si>
    <t>інші виплати, передбачені законодавством</t>
  </si>
  <si>
    <t>8023/3</t>
  </si>
  <si>
    <t>Віктор  Хмельовських</t>
  </si>
  <si>
    <t>власне ім’я  ПРІЗВИЩЕ</t>
  </si>
  <si>
    <t>Найменування видів діяльності
 за КВЕД</t>
  </si>
  <si>
    <t>чистий дохід від реалізації продукції (товарів,
робіт,
послуг)
тис.грн.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</si>
  <si>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І. Інформація до  фінансового плану </t>
    </r>
  </si>
  <si>
    <t xml:space="preserve">               1. Перелік підприємств, які включені до консолідованого (зведеного) фінансового плану</t>
  </si>
  <si>
    <r>
      <t xml:space="preserve">                     </t>
    </r>
    <r>
      <rPr>
        <b/>
        <sz val="12"/>
        <color rgb="FF000000"/>
        <rFont val="Times New Roman"/>
        <family val="1"/>
        <charset val="204"/>
      </rPr>
      <t>2. Інформація про бізнес підприємства (код рядка 1000 фінансового плану)</t>
    </r>
  </si>
  <si>
    <t>ціна одиниці (вартість продукції/наданих послуг), грн.</t>
  </si>
  <si>
    <t>кількість продукції/наданих послуг, одиниця виміру</t>
  </si>
  <si>
    <t xml:space="preserve">за минулий рік
</t>
  </si>
  <si>
    <t xml:space="preserve">за плановий рік
</t>
  </si>
  <si>
    <t>Код     рядка</t>
  </si>
  <si>
    <t>Витрати на паливо</t>
  </si>
  <si>
    <t>Рентна плата (розшифрувати)</t>
  </si>
  <si>
    <t>витрати, пов’язані з використанням власних службових автомобілів</t>
  </si>
  <si>
    <t>витрати на зв’язок</t>
  </si>
  <si>
    <t>організаційно-технічні послуги</t>
  </si>
  <si>
    <t>витрати на підвищення кваліфікації та перепідготовку кадрів</t>
  </si>
  <si>
    <t>Прибуток від припиненої діяльності після оподаткування</t>
  </si>
  <si>
    <t>Збиток від припиненої діяльності після оподаткування</t>
  </si>
  <si>
    <t>прибуток</t>
  </si>
  <si>
    <t>Елементи операційних витрат</t>
  </si>
  <si>
    <t>Керівник</t>
  </si>
  <si>
    <r>
      <t xml:space="preserve">Директор     </t>
    </r>
    <r>
      <rPr>
        <sz val="10"/>
        <color rgb="FF000000"/>
        <rFont val="Times New Roman"/>
        <family val="1"/>
        <charset val="204"/>
      </rPr>
      <t>(посада)</t>
    </r>
  </si>
  <si>
    <r>
      <t xml:space="preserve">______________________     </t>
    </r>
    <r>
      <rPr>
        <sz val="10"/>
        <color rgb="FF000000"/>
        <rFont val="Times New Roman"/>
        <family val="1"/>
        <charset val="204"/>
      </rPr>
      <t>(підпис)</t>
    </r>
  </si>
  <si>
    <r>
      <t xml:space="preserve">Віктор ХМЕЛЬОВСЬКИХ     </t>
    </r>
    <r>
      <rPr>
        <sz val="12"/>
        <color rgb="FF000000"/>
        <rFont val="Times New Roman"/>
        <family val="1"/>
        <charset val="204"/>
      </rPr>
      <t>власне ім’я ПРІЗВИЩЕ</t>
    </r>
  </si>
  <si>
    <t>Плановий рік 
(усього)</t>
  </si>
  <si>
    <t>Пояснення та обгрунтування до запланованого рівня доходів/витрат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</si>
  <si>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</si>
  <si>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r>
      <t xml:space="preserve">Віктор ХМЕЛЬОВСЬКИХ    
</t>
    </r>
    <r>
      <rPr>
        <sz val="12"/>
        <color rgb="FF000000"/>
        <rFont val="Times New Roman"/>
        <family val="1"/>
        <charset val="204"/>
      </rPr>
      <t>власне ім’я ПРІЗВИЩЕ</t>
    </r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</si>
  <si>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І. Розрахунки з бюджетом</t>
    </r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</si>
  <si>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</si>
  <si>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</si>
  <si>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</si>
  <si>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</si>
  <si>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</si>
  <si>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об’єднаннями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</si>
  <si>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</si>
  <si>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</si>
  <si>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</si>
  <si>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</si>
  <si>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</si>
  <si>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</si>
  <si>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</si>
  <si>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</si>
  <si>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</si>
  <si>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</si>
  <si>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Сплата податків, зборів та інших обов’язкових платежів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</si>
  <si>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</si>
  <si>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</si>
  <si>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</si>
  <si>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</si>
  <si>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відрахування частини чистого прибутку державними унітарними підприємствами та їх об’єднаннями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</si>
  <si>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</si>
  <si>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</si>
  <si>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</si>
  <si>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</si>
  <si>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</si>
  <si>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</si>
  <si>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</si>
  <si>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</si>
  <si>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</si>
  <si>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загальнообов’язкове державне соціальне страхування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</si>
  <si>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</si>
  <si>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</si>
  <si>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</si>
  <si>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Усього виплат на користь держави</t>
  </si>
  <si>
    <t>Код
рядка</t>
  </si>
  <si>
    <t>ІІІ
 квартал</t>
  </si>
  <si>
    <t>ІV
  квартал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</si>
  <si>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</si>
  <si>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відрахування частини чистого прибутку господарськими товариствами, у статутному капіталі якихбільше 50 відсотків акцій (часток) належать державі, на виплату дивідендів на державну частку</t>
  </si>
  <si>
    <r>
      <t xml:space="preserve">        Директор                                           </t>
    </r>
    <r>
      <rPr>
        <sz val="10"/>
        <color rgb="FF000000"/>
        <rFont val="Times New Roman"/>
        <family val="1"/>
        <charset val="204"/>
      </rPr>
      <t>(посада)</t>
    </r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</si>
  <si>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</si>
  <si>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</si>
  <si>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</si>
  <si>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</si>
  <si>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</si>
  <si>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фінансування, у тому числі:</t>
  </si>
  <si>
    <t>бюджетне фінансування</t>
  </si>
  <si>
    <t>інші надходження (розшифрувати)</t>
  </si>
  <si>
    <t>Надходження авансів від покупців і замовників</t>
  </si>
  <si>
    <t>Отримання коштів за короткостроковими зобов’язаннями, у тому числі:</t>
  </si>
  <si>
    <t>кредити</t>
  </si>
  <si>
    <t>позики</t>
  </si>
  <si>
    <t>облігації</t>
  </si>
  <si>
    <t>Інші надходження (розшифрувати)</t>
  </si>
  <si>
    <t>Витрачання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</si>
  <si>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</si>
  <si>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</si>
  <si>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зобов’язаннями,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</si>
  <si>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</si>
  <si>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</si>
  <si>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</si>
  <si>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>інші зобов’язання з податків і зборів, у тому числі: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</si>
  <si>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</si>
  <si>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</si>
  <si>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</si>
  <si>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</si>
  <si>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</si>
  <si>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</si>
  <si>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 xml:space="preserve">          II. 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</si>
  <si>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</si>
  <si>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</si>
  <si>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>надходження від продажу акцій та облігацій</t>
  </si>
  <si>
    <t>Надходження від реалізації необоротних активів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</si>
  <si>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</si>
  <si>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</si>
  <si>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</si>
  <si>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</si>
  <si>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</si>
  <si>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>витрачання на придбання акцій та облігацій</t>
  </si>
  <si>
    <t>Витрачання на придбання необоротних активів, у тому числі:</t>
  </si>
  <si>
    <t>придбання (створення) основних засобів (розшифрувати)</t>
  </si>
  <si>
    <t>капітальне будівництво (розшифрувати)</t>
  </si>
  <si>
    <t>придбання (створення) нематеріальних активів (розшифрувати)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</si>
  <si>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</si>
  <si>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</si>
  <si>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</si>
  <si>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</t>
  </si>
  <si>
    <t>III. Рух коштів у результаті фінансової діяльності</t>
  </si>
  <si>
    <t>Надходження грошових коштів від фінансової діяльності</t>
  </si>
  <si>
    <t>Надходження від власного капіталу</t>
  </si>
  <si>
    <t>Отримання коштів за довгостроковими зобов’язаннями,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</si>
  <si>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</si>
  <si>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</si>
  <si>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зобов’язаннями,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</si>
  <si>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</si>
  <si>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</si>
  <si>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</si>
  <si>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</t>
  </si>
  <si>
    <t>Чистий рух грошових коштів за звітний період</t>
  </si>
  <si>
    <t>Залишок коштів на початок періоду</t>
  </si>
  <si>
    <t>Вплив зміни валютних курсів на залишок коштів</t>
  </si>
  <si>
    <t>Залишок коштів на кінець періоду</t>
  </si>
  <si>
    <r>
      <rPr>
        <u/>
        <sz val="12"/>
        <color rgb="FF000000"/>
        <rFont val="Times New Roman"/>
        <family val="1"/>
        <charset val="204"/>
      </rPr>
      <t>Директор</t>
    </r>
    <r>
      <rPr>
        <sz val="12"/>
        <color rgb="FF000000"/>
        <rFont val="Times New Roman"/>
        <family val="1"/>
        <charset val="204"/>
      </rPr>
      <t xml:space="preserve">    
 </t>
    </r>
    <r>
      <rPr>
        <sz val="10"/>
        <color rgb="FF000000"/>
        <rFont val="Times New Roman"/>
        <family val="1"/>
        <charset val="204"/>
      </rPr>
      <t>(посада)</t>
    </r>
  </si>
  <si>
    <t>Пргноз на поточний рік</t>
  </si>
  <si>
    <t>Плановий рік (усього)</t>
  </si>
  <si>
    <t>у тому числі за кварталами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</si>
  <si>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ІІІ. Рух грошових коштів (за прямим методом)</t>
    </r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</si>
  <si>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</si>
  <si>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r>
      <t xml:space="preserve">Віктор ХМЕЛЬОВСЬКИХ  
</t>
    </r>
    <r>
      <rPr>
        <sz val="12"/>
        <color rgb="FF000000"/>
        <rFont val="Times New Roman"/>
        <family val="1"/>
        <charset val="204"/>
      </rPr>
      <t>власне ім’я ПРІЗВИЩЕ</t>
    </r>
  </si>
  <si>
    <t>І</t>
  </si>
  <si>
    <t>ІІ</t>
  </si>
  <si>
    <t>ІІІ</t>
  </si>
  <si>
    <t>ІV</t>
  </si>
  <si>
    <t>Капітальні інвестиції, усього,</t>
  </si>
  <si>
    <t>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</si>
  <si>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</si>
  <si>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</si>
  <si>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</si>
  <si>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</si>
  <si>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</t>
  </si>
  <si>
    <t>капітальний ремонт</t>
  </si>
  <si>
    <r>
      <t xml:space="preserve">Віктор ХМЕЛЬОВСЬКИХ
</t>
    </r>
    <r>
      <rPr>
        <sz val="12"/>
        <color rgb="FF000000"/>
        <rFont val="Times New Roman"/>
        <family val="1"/>
        <charset val="204"/>
      </rPr>
      <t>власне ім’я ПРІЗВИЩЕ</t>
    </r>
  </si>
  <si>
    <r>
      <t xml:space="preserve">                                            IV. Капітальні інвестиції</t>
    </r>
    <r>
      <rPr>
        <i/>
        <sz val="12"/>
        <color rgb="FF000000"/>
        <rFont val="Times New Roman"/>
        <family val="1"/>
        <charset val="204"/>
      </rPr>
      <t xml:space="preserve">                                                              тис. грн (без ПДВ)</t>
    </r>
  </si>
  <si>
    <t xml:space="preserve">                                       </t>
  </si>
  <si>
    <t xml:space="preserve"> V. Інформація щодо отримання та повернення залучених коштів</t>
  </si>
  <si>
    <t>Зобов’язання</t>
  </si>
  <si>
    <t>Заборгованість за кредитами на початок ______ року</t>
  </si>
  <si>
    <t>сума основного боргу</t>
  </si>
  <si>
    <t>відсотки нараховані</t>
  </si>
  <si>
    <t>Довгострокові зобов’язання, усього,     у тому числі:</t>
  </si>
  <si>
    <t>Короткострокові зобов’язання, усього,     у тому числі:</t>
  </si>
  <si>
    <t>Інші фінансові зобов’язання, усього,     у тому числі:</t>
  </si>
  <si>
    <t>План із залучених коштів</t>
  </si>
  <si>
    <t>План із повернення коштів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</si>
  <si>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</si>
  <si>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</si>
  <si>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</si>
  <si>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 (+/-)</t>
  </si>
  <si>
    <t>курсові різниці (відсотки)
(+/-)</t>
  </si>
  <si>
    <t>Заборгованість за кредитами на кінець ______ року</t>
  </si>
  <si>
    <r>
      <t xml:space="preserve">______________________   
  </t>
    </r>
    <r>
      <rPr>
        <sz val="10"/>
        <color rgb="FF000000"/>
        <rFont val="Times New Roman"/>
        <family val="1"/>
        <charset val="204"/>
      </rPr>
      <t>(підпис)</t>
    </r>
  </si>
  <si>
    <t xml:space="preserve">    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</si>
  <si>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</si>
  <si>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</si>
  <si>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</si>
  <si>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</si>
  <si>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</si>
  <si>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</si>
  <si>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Відсоток</t>
  </si>
  <si>
    <t>Рік</t>
  </si>
  <si>
    <r>
      <t xml:space="preserve"> VІ. Джерела капітальних інвестицій                                                                                                                                    </t>
    </r>
    <r>
      <rPr>
        <i/>
        <sz val="11"/>
        <color theme="1"/>
        <rFont val="Calibri"/>
        <family val="2"/>
        <charset val="204"/>
        <scheme val="minor"/>
      </rPr>
      <t>тис. грн (без ПДВ)</t>
    </r>
  </si>
  <si>
    <t>Рік початку і закінчення будівництва</t>
  </si>
  <si>
    <t>Незавершене будівництво на початок планового року</t>
  </si>
  <si>
    <t>Інформація щодо проектно-­кошторисної документації (стан розроблення, затвердження, у разі затвердження зазначити суб’єкт управління, яким затверджено, та відповідний документ)</t>
  </si>
  <si>
    <t>освоєння капітальних вкладень</t>
  </si>
  <si>
    <t>фінансування капітальних інвестицій (оплата грошовими коштами), усього</t>
  </si>
  <si>
    <t>у тому числі</t>
  </si>
  <si>
    <t>кредитні кошти</t>
  </si>
  <si>
    <t>інші джерела (зазначити джерело)</t>
  </si>
  <si>
    <r>
      <t xml:space="preserve">                      VІІ. Капітальне будівництво (рядок 4010 таблиці IV)                                                  </t>
    </r>
    <r>
      <rPr>
        <i/>
        <sz val="12"/>
        <color rgb="FF000000"/>
        <rFont val="Times New Roman"/>
        <family val="1"/>
        <charset val="204"/>
      </rPr>
      <t xml:space="preserve">  тис. грн (без ПДВ)</t>
    </r>
  </si>
  <si>
    <t>Загальна кошторисна вартість</t>
  </si>
  <si>
    <t>Первісна балансова вартість введених потжностей на початок планового року</t>
  </si>
  <si>
    <t>власні кошти</t>
  </si>
  <si>
    <t>Документ, яким затверджений титул будови, із зазначенням суб`єкта управління, який його погодив</t>
  </si>
  <si>
    <t>III. Капітальні інвестиції</t>
  </si>
  <si>
    <t xml:space="preserve">Прогноз на  поточний рік </t>
  </si>
  <si>
    <r>
      <t xml:space="preserve">                                                     </t>
    </r>
    <r>
      <rPr>
        <b/>
        <sz val="12"/>
        <color rgb="FF000000"/>
        <rFont val="Times New Roman"/>
        <family val="1"/>
        <charset val="204"/>
      </rPr>
      <t xml:space="preserve"> 3. Розшифрування до запланованого рівня доходів/витрат                                                                       </t>
    </r>
    <r>
      <rPr>
        <sz val="12"/>
        <color rgb="FF000000"/>
        <rFont val="Times New Roman"/>
        <family val="1"/>
        <charset val="204"/>
      </rPr>
      <t>тис.грн.</t>
    </r>
  </si>
  <si>
    <t>Вольєр для сторожових собак</t>
  </si>
  <si>
    <t>Вентилятор</t>
  </si>
  <si>
    <t>Придбання (виготовлення) інших необоротних матеріальних активів, у тому числі:</t>
  </si>
  <si>
    <r>
      <rPr>
        <b/>
        <sz val="11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ФІНАНСОВИЙ ПЛАН КОМУНАЛЬНОГО ПІДПРИЄМСТВА</t>
    </r>
    <r>
      <rPr>
        <b/>
        <sz val="12"/>
        <color rgb="FF000000"/>
        <rFont val="Times New Roman"/>
        <family val="1"/>
        <charset val="204"/>
      </rPr>
      <t xml:space="preserve">
 </t>
    </r>
    <r>
      <rPr>
        <b/>
        <sz val="10"/>
        <color rgb="FF000000"/>
        <rFont val="Verdana"/>
        <family val="2"/>
        <charset val="204"/>
      </rPr>
      <t>на 2026 рік</t>
    </r>
    <r>
      <rPr>
        <sz val="12"/>
        <color rgb="FF000000"/>
        <rFont val="Verdana"/>
        <family val="2"/>
        <charset val="204"/>
      </rPr>
      <t xml:space="preserve">
</t>
    </r>
    <r>
      <rPr>
        <b/>
        <sz val="12"/>
        <color rgb="FF000000"/>
        <rFont val="Verdana"/>
        <family val="2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 xml:space="preserve">Основні фінансові показники
                                                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 xml:space="preserve">тис.грн.                                                                        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</si>
  <si>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Фактичний показник за 2024 минулий рік
</t>
  </si>
  <si>
    <t>Плановий показник поточного 2025 року</t>
  </si>
  <si>
    <t>Фактичний показник поточного року за останній звітний період
1 півріччя 2025 р.</t>
  </si>
  <si>
    <t>Плановий 2026  рік</t>
  </si>
  <si>
    <t>Усього за 2024 рік:</t>
  </si>
  <si>
    <t>Усього прогноз на 2025 рік:</t>
  </si>
  <si>
    <t>Чоботи</t>
  </si>
  <si>
    <t>Лічильник холодної воли</t>
  </si>
  <si>
    <t>Придбання (виготовлення)основних засобів, у тому числі:</t>
  </si>
  <si>
    <t xml:space="preserve">Лічильник електроенергії </t>
  </si>
  <si>
    <r>
      <t xml:space="preserve">   
 ПОГОДЖЕНО                                                                                                                               </t>
    </r>
    <r>
      <rPr>
        <u/>
        <sz val="11"/>
        <color rgb="FF000000"/>
        <rFont val="Times New Roman"/>
        <family val="1"/>
        <charset val="204"/>
      </rPr>
      <t>Управління економіки виконавчого комітету Обухівської міської ради</t>
    </r>
    <r>
      <rPr>
        <sz val="11"/>
        <color rgb="FF000000"/>
        <rFont val="Times New Roman"/>
        <family val="1"/>
        <charset val="204"/>
      </rPr>
      <t xml:space="preserve">          </t>
    </r>
    <r>
      <rPr>
        <sz val="12"/>
        <color rgb="FF000000"/>
        <rFont val="Times New Roman"/>
        <family val="1"/>
        <charset val="204"/>
      </rPr>
      <t xml:space="preserve">                                        </t>
    </r>
    <r>
      <rPr>
        <sz val="10"/>
        <color rgb="FF000000"/>
        <rFont val="Times New Roman"/>
        <family val="1"/>
        <charset val="204"/>
      </rPr>
      <t xml:space="preserve">(найменування органу, яким погоджено фінансовий план)                                                       </t>
    </r>
    <r>
      <rPr>
        <u/>
        <sz val="11"/>
        <color rgb="FF000000"/>
        <rFont val="Times New Roman"/>
        <family val="1"/>
        <charset val="204"/>
      </rPr>
      <t>Начальник управління                                              Кондратюк А.М</t>
    </r>
    <r>
      <rPr>
        <b/>
        <u/>
        <sz val="11"/>
        <color rgb="FF000000"/>
        <rFont val="Times New Roman"/>
        <family val="1"/>
        <charset val="204"/>
      </rPr>
      <t>.</t>
    </r>
    <r>
      <rPr>
        <sz val="12"/>
        <color rgb="FF000000"/>
        <rFont val="Times New Roman"/>
        <family val="1"/>
        <charset val="204"/>
      </rPr>
      <t xml:space="preserve">                            </t>
    </r>
    <r>
      <rPr>
        <sz val="10"/>
        <color rgb="FF000000"/>
        <rFont val="Times New Roman"/>
        <family val="1"/>
        <charset val="204"/>
      </rPr>
      <t xml:space="preserve">(посада, прізвище та власне ім'я, дата, підпис)                                                                  </t>
    </r>
    <r>
      <rPr>
        <sz val="12"/>
        <color rgb="FF000000"/>
        <rFont val="Times New Roman"/>
        <family val="1"/>
        <charset val="204"/>
      </rPr>
      <t xml:space="preserve">ПОГОДЖЕНО                                                                                       _____________________________________________________                    </t>
    </r>
    <r>
      <rPr>
        <sz val="10"/>
        <color rgb="FF000000"/>
        <rFont val="Times New Roman"/>
        <family val="1"/>
        <charset val="204"/>
      </rPr>
      <t xml:space="preserve">(найменування органу, яким погоджено фінансовий план)                               </t>
    </r>
    <r>
      <rPr>
        <u/>
        <sz val="12"/>
        <color rgb="FF000000"/>
        <rFont val="Times New Roman"/>
        <family val="1"/>
        <charset val="204"/>
      </rPr>
      <t xml:space="preserve">____________________________________       ___                      </t>
    </r>
    <r>
      <rPr>
        <sz val="10"/>
        <color rgb="FF000000"/>
        <rFont val="Times New Roman"/>
        <family val="1"/>
        <charset val="204"/>
      </rPr>
      <t>(посада, прізвище та власне ім'я, дата, підпис)</t>
    </r>
  </si>
  <si>
    <r>
      <t xml:space="preserve">    Додаток                                                                                                                                                                                                                                                           до рішення Виконавчого комітету Обухівської міської ради                                від  "____"____________2025    №____</t>
    </r>
    <r>
      <rPr>
        <sz val="12"/>
        <color theme="1"/>
        <rFont val="Calibri"/>
        <family val="2"/>
        <charset val="204"/>
      </rPr>
      <t xml:space="preserve">
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 xml:space="preserve">ЗАТВЕРДЖЕНО
</t>
    </r>
    <r>
      <rPr>
        <u/>
        <sz val="12"/>
        <color rgb="FF000000"/>
        <rFont val="Times New Roman"/>
        <family val="1"/>
        <charset val="204"/>
      </rPr>
      <t xml:space="preserve"> Виконавчий комітет Обухівської міської ради</t>
    </r>
    <r>
      <rPr>
        <sz val="12"/>
        <color rgb="FF000000"/>
        <rFont val="Times New Roman"/>
        <family val="1"/>
        <charset val="204"/>
      </rPr>
      <t xml:space="preserve">
   </t>
    </r>
    <r>
      <rPr>
        <sz val="10"/>
        <color rgb="FF000000"/>
        <rFont val="Times New Roman"/>
        <family val="1"/>
        <charset val="204"/>
      </rPr>
      <t xml:space="preserve">(найменування органу, яким затверджено фінансовий план)   </t>
    </r>
    <r>
      <rPr>
        <sz val="12"/>
        <color rgb="FF000000"/>
        <rFont val="Times New Roman"/>
        <family val="1"/>
        <charset val="204"/>
      </rPr>
      <t xml:space="preserve">____________________________________________
 </t>
    </r>
    <r>
      <rPr>
        <sz val="10"/>
        <color rgb="FF000000"/>
        <rFont val="Times New Roman"/>
        <family val="1"/>
        <charset val="204"/>
      </rPr>
      <t>(дата,  номер документа)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</si>
</sst>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Verdana"/>
      <family val="2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Verdana"/>
      <family val="2"/>
      <charset val="204"/>
    </font>
    <font>
      <b/>
      <sz val="12"/>
      <color rgb="FF000000"/>
      <name val="Verdana"/>
      <family val="2"/>
      <charset val="204"/>
    </font>
    <font>
      <sz val="9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u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9">
    <xf numFmtId="0" fontId="0" fillId="0" borderId="0" xfId="0"/>
    <xf numFmtId="0" fontId="2" fillId="0" borderId="0" xfId="0" applyFont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wrapText="1"/>
    </xf>
    <xf numFmtId="0" fontId="5" fillId="0" borderId="1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12" fillId="0" borderId="0" xfId="0" applyFont="1"/>
    <xf numFmtId="0" fontId="0" fillId="0" borderId="0" xfId="0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/>
    <xf numFmtId="0" fontId="4" fillId="0" borderId="0" xfId="0" applyFont="1"/>
    <xf numFmtId="0" fontId="2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1" fillId="0" borderId="27" xfId="0" applyFont="1" applyBorder="1" applyAlignment="1">
      <alignment horizontal="center" vertical="top" wrapText="1"/>
    </xf>
    <xf numFmtId="0" fontId="19" fillId="0" borderId="28" xfId="0" applyFont="1" applyBorder="1" applyAlignment="1">
      <alignment horizontal="center" vertical="top" wrapText="1"/>
    </xf>
    <xf numFmtId="0" fontId="15" fillId="0" borderId="27" xfId="0" applyFont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0" fontId="19" fillId="0" borderId="31" xfId="0" applyFont="1" applyBorder="1" applyAlignment="1">
      <alignment horizontal="center" wrapText="1"/>
    </xf>
    <xf numFmtId="0" fontId="19" fillId="0" borderId="31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wrapText="1"/>
    </xf>
    <xf numFmtId="0" fontId="19" fillId="0" borderId="35" xfId="0" applyFont="1" applyBorder="1" applyAlignment="1">
      <alignment horizontal="center" wrapText="1"/>
    </xf>
    <xf numFmtId="0" fontId="19" fillId="0" borderId="37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0" fontId="0" fillId="0" borderId="1" xfId="0" applyBorder="1"/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12" fillId="0" borderId="27" xfId="0" applyFont="1" applyFill="1" applyBorder="1" applyAlignment="1">
      <alignment vertical="top" wrapText="1"/>
    </xf>
    <xf numFmtId="0" fontId="12" fillId="0" borderId="28" xfId="0" applyFont="1" applyFill="1" applyBorder="1" applyAlignment="1">
      <alignment horizontal="center" wrapText="1"/>
    </xf>
    <xf numFmtId="0" fontId="4" fillId="0" borderId="28" xfId="0" applyFont="1" applyFill="1" applyBorder="1" applyAlignment="1">
      <alignment horizontal="center" wrapText="1"/>
    </xf>
    <xf numFmtId="0" fontId="4" fillId="0" borderId="27" xfId="0" applyFont="1" applyFill="1" applyBorder="1" applyAlignment="1">
      <alignment vertical="top" wrapText="1"/>
    </xf>
    <xf numFmtId="165" fontId="4" fillId="0" borderId="28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justify"/>
    </xf>
    <xf numFmtId="0" fontId="0" fillId="0" borderId="0" xfId="0" applyFill="1"/>
    <xf numFmtId="0" fontId="12" fillId="0" borderId="0" xfId="0" applyFont="1" applyFill="1" applyAlignment="1">
      <alignment horizontal="justify" vertical="top" wrapText="1"/>
    </xf>
    <xf numFmtId="0" fontId="12" fillId="0" borderId="30" xfId="0" applyFont="1" applyFill="1" applyBorder="1" applyAlignment="1">
      <alignment vertical="top" wrapText="1"/>
    </xf>
    <xf numFmtId="0" fontId="4" fillId="0" borderId="30" xfId="0" applyFont="1" applyFill="1" applyBorder="1" applyAlignment="1">
      <alignment vertical="top" wrapText="1"/>
    </xf>
    <xf numFmtId="0" fontId="4" fillId="0" borderId="29" xfId="0" applyFont="1" applyFill="1" applyBorder="1" applyAlignment="1">
      <alignment vertical="top" wrapText="1"/>
    </xf>
    <xf numFmtId="0" fontId="4" fillId="0" borderId="42" xfId="0" applyFont="1" applyFill="1" applyBorder="1" applyAlignment="1">
      <alignment vertical="top" wrapText="1"/>
    </xf>
    <xf numFmtId="0" fontId="12" fillId="0" borderId="43" xfId="0" applyFont="1" applyFill="1" applyBorder="1" applyAlignment="1">
      <alignment vertical="top" wrapText="1"/>
    </xf>
    <xf numFmtId="0" fontId="4" fillId="0" borderId="43" xfId="0" applyFont="1" applyFill="1" applyBorder="1" applyAlignment="1">
      <alignment vertical="top" wrapText="1"/>
    </xf>
    <xf numFmtId="0" fontId="4" fillId="0" borderId="28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4" fillId="0" borderId="28" xfId="0" applyNumberFormat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165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Fill="1" applyBorder="1" applyAlignment="1">
      <alignment horizontal="center" vertical="center" wrapText="1"/>
    </xf>
    <xf numFmtId="165" fontId="12" fillId="0" borderId="14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5" fontId="4" fillId="0" borderId="48" xfId="0" applyNumberFormat="1" applyFont="1" applyFill="1" applyBorder="1" applyAlignment="1">
      <alignment horizontal="center" vertical="center" wrapText="1"/>
    </xf>
    <xf numFmtId="165" fontId="4" fillId="0" borderId="26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65" fontId="4" fillId="0" borderId="50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0" fontId="4" fillId="0" borderId="47" xfId="0" applyFont="1" applyFill="1" applyBorder="1" applyAlignment="1">
      <alignment vertical="top" wrapText="1"/>
    </xf>
    <xf numFmtId="0" fontId="4" fillId="0" borderId="50" xfId="0" applyFont="1" applyFill="1" applyBorder="1" applyAlignment="1">
      <alignment horizontal="center" wrapText="1"/>
    </xf>
    <xf numFmtId="0" fontId="12" fillId="0" borderId="29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39" xfId="0" applyFont="1" applyFill="1" applyBorder="1" applyAlignment="1">
      <alignment horizontal="center" wrapText="1"/>
    </xf>
    <xf numFmtId="0" fontId="4" fillId="0" borderId="40" xfId="0" applyFont="1" applyFill="1" applyBorder="1" applyAlignment="1">
      <alignment horizontal="center" wrapText="1"/>
    </xf>
    <xf numFmtId="0" fontId="4" fillId="0" borderId="25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4" fillId="0" borderId="26" xfId="0" applyFont="1" applyFill="1" applyBorder="1" applyAlignment="1">
      <alignment horizontal="center" wrapText="1"/>
    </xf>
    <xf numFmtId="0" fontId="4" fillId="0" borderId="44" xfId="0" applyFont="1" applyFill="1" applyBorder="1" applyAlignment="1">
      <alignment vertical="top" wrapText="1"/>
    </xf>
    <xf numFmtId="0" fontId="4" fillId="0" borderId="34" xfId="0" applyFont="1" applyFill="1" applyBorder="1" applyAlignment="1">
      <alignment vertical="top" wrapText="1"/>
    </xf>
    <xf numFmtId="0" fontId="12" fillId="0" borderId="34" xfId="0" applyFont="1" applyFill="1" applyBorder="1" applyAlignment="1">
      <alignment vertical="top" wrapText="1"/>
    </xf>
    <xf numFmtId="0" fontId="4" fillId="0" borderId="33" xfId="0" applyFont="1" applyFill="1" applyBorder="1" applyAlignment="1">
      <alignment vertical="top" wrapText="1"/>
    </xf>
    <xf numFmtId="0" fontId="12" fillId="0" borderId="36" xfId="0" applyFont="1" applyFill="1" applyBorder="1" applyAlignment="1">
      <alignment vertical="top" wrapText="1"/>
    </xf>
    <xf numFmtId="0" fontId="4" fillId="0" borderId="47" xfId="0" applyFont="1" applyFill="1" applyBorder="1" applyAlignment="1">
      <alignment horizontal="center" wrapText="1"/>
    </xf>
    <xf numFmtId="0" fontId="12" fillId="0" borderId="33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horizontal="center" wrapText="1"/>
    </xf>
    <xf numFmtId="0" fontId="12" fillId="0" borderId="2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vertical="top" wrapText="1"/>
    </xf>
    <xf numFmtId="0" fontId="12" fillId="0" borderId="28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0" fontId="0" fillId="0" borderId="0" xfId="0" applyFill="1" applyBorder="1"/>
    <xf numFmtId="0" fontId="12" fillId="0" borderId="0" xfId="0" applyFont="1" applyAlignment="1">
      <alignment horizontal="justify" vertical="top" wrapText="1"/>
    </xf>
    <xf numFmtId="0" fontId="20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wrapText="1"/>
    </xf>
    <xf numFmtId="0" fontId="4" fillId="0" borderId="71" xfId="0" applyFont="1" applyFill="1" applyBorder="1" applyAlignment="1">
      <alignment horizontal="center" wrapText="1"/>
    </xf>
    <xf numFmtId="0" fontId="4" fillId="0" borderId="72" xfId="0" applyFont="1" applyFill="1" applyBorder="1" applyAlignment="1">
      <alignment horizontal="center" wrapText="1"/>
    </xf>
    <xf numFmtId="0" fontId="4" fillId="0" borderId="7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2" fillId="0" borderId="0" xfId="0" applyFont="1"/>
    <xf numFmtId="0" fontId="4" fillId="0" borderId="50" xfId="0" applyFont="1" applyFill="1" applyBorder="1" applyAlignment="1">
      <alignment horizontal="center" vertical="top" wrapText="1"/>
    </xf>
    <xf numFmtId="0" fontId="12" fillId="0" borderId="47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 wrapText="1"/>
    </xf>
    <xf numFmtId="0" fontId="12" fillId="0" borderId="0" xfId="0" applyFont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12" fillId="0" borderId="2" xfId="0" applyFont="1" applyBorder="1" applyAlignment="1">
      <alignment horizontal="center"/>
    </xf>
    <xf numFmtId="0" fontId="22" fillId="0" borderId="3" xfId="0" applyFont="1" applyBorder="1"/>
    <xf numFmtId="0" fontId="10" fillId="0" borderId="28" xfId="0" applyFont="1" applyBorder="1" applyAlignment="1">
      <alignment horizontal="center" wrapText="1"/>
    </xf>
    <xf numFmtId="0" fontId="19" fillId="0" borderId="27" xfId="0" applyFont="1" applyBorder="1" applyAlignment="1">
      <alignment vertical="top" wrapText="1"/>
    </xf>
    <xf numFmtId="0" fontId="8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justify"/>
    </xf>
    <xf numFmtId="0" fontId="20" fillId="0" borderId="0" xfId="0" applyFont="1" applyAlignment="1">
      <alignment vertical="top" wrapText="1"/>
    </xf>
    <xf numFmtId="0" fontId="10" fillId="0" borderId="3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25" fillId="0" borderId="28" xfId="0" applyFont="1" applyBorder="1" applyAlignment="1">
      <alignment horizontal="center" wrapText="1"/>
    </xf>
    <xf numFmtId="0" fontId="26" fillId="0" borderId="28" xfId="0" applyFont="1" applyBorder="1" applyAlignment="1">
      <alignment horizontal="center" wrapText="1"/>
    </xf>
    <xf numFmtId="0" fontId="26" fillId="0" borderId="31" xfId="0" applyFont="1" applyBorder="1" applyAlignment="1">
      <alignment horizontal="center" wrapText="1"/>
    </xf>
    <xf numFmtId="0" fontId="26" fillId="0" borderId="47" xfId="0" applyFont="1" applyFill="1" applyBorder="1" applyAlignment="1">
      <alignment horizontal="center" wrapText="1"/>
    </xf>
    <xf numFmtId="0" fontId="26" fillId="0" borderId="50" xfId="0" applyFont="1" applyFill="1" applyBorder="1" applyAlignment="1">
      <alignment horizontal="center" wrapText="1"/>
    </xf>
    <xf numFmtId="0" fontId="26" fillId="0" borderId="4" xfId="0" applyFont="1" applyFill="1" applyBorder="1" applyAlignment="1">
      <alignment horizontal="center" wrapText="1"/>
    </xf>
    <xf numFmtId="165" fontId="12" fillId="0" borderId="0" xfId="0" applyNumberFormat="1" applyFont="1" applyFill="1" applyBorder="1" applyAlignment="1">
      <alignment horizontal="center" wrapText="1"/>
    </xf>
    <xf numFmtId="165" fontId="4" fillId="0" borderId="0" xfId="0" applyNumberFormat="1" applyFont="1" applyFill="1" applyBorder="1" applyAlignment="1">
      <alignment horizontal="center" wrapText="1"/>
    </xf>
    <xf numFmtId="0" fontId="12" fillId="0" borderId="47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165" fontId="4" fillId="0" borderId="50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wrapText="1"/>
    </xf>
    <xf numFmtId="0" fontId="2" fillId="0" borderId="50" xfId="0" applyFont="1" applyFill="1" applyBorder="1" applyAlignment="1">
      <alignment wrapText="1"/>
    </xf>
    <xf numFmtId="165" fontId="4" fillId="0" borderId="2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12" fillId="0" borderId="4" xfId="0" applyNumberFormat="1" applyFont="1" applyFill="1" applyBorder="1" applyAlignment="1">
      <alignment horizontal="center" wrapText="1"/>
    </xf>
    <xf numFmtId="165" fontId="12" fillId="0" borderId="35" xfId="0" applyNumberFormat="1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12" fillId="0" borderId="82" xfId="0" applyFont="1" applyFill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center" vertical="top" wrapText="1"/>
    </xf>
    <xf numFmtId="164" fontId="15" fillId="0" borderId="28" xfId="0" applyNumberFormat="1" applyFont="1" applyBorder="1" applyAlignment="1">
      <alignment horizontal="center" vertical="top" wrapText="1"/>
    </xf>
    <xf numFmtId="0" fontId="12" fillId="0" borderId="37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165" fontId="4" fillId="0" borderId="35" xfId="0" applyNumberFormat="1" applyFont="1" applyFill="1" applyBorder="1" applyAlignment="1">
      <alignment horizontal="center" vertical="center" wrapText="1"/>
    </xf>
    <xf numFmtId="165" fontId="4" fillId="0" borderId="35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50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6" xfId="0" applyNumberFormat="1" applyFont="1" applyFill="1" applyBorder="1" applyAlignment="1" applyProtection="1">
      <alignment horizontal="center" vertical="center" wrapText="1"/>
    </xf>
    <xf numFmtId="165" fontId="4" fillId="0" borderId="13" xfId="0" applyNumberFormat="1" applyFont="1" applyFill="1" applyBorder="1" applyAlignment="1" applyProtection="1">
      <alignment horizontal="center" vertical="center" wrapText="1"/>
    </xf>
    <xf numFmtId="165" fontId="4" fillId="0" borderId="49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7" xfId="0" applyNumberFormat="1" applyFont="1" applyFill="1" applyBorder="1" applyAlignment="1">
      <alignment horizontal="center" vertical="center" wrapText="1"/>
    </xf>
    <xf numFmtId="165" fontId="4" fillId="0" borderId="4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2" fillId="0" borderId="53" xfId="0" applyFont="1" applyFill="1" applyBorder="1" applyAlignment="1">
      <alignment vertical="center" wrapText="1"/>
    </xf>
    <xf numFmtId="0" fontId="4" fillId="0" borderId="54" xfId="0" applyFont="1" applyFill="1" applyBorder="1" applyAlignment="1">
      <alignment vertical="center" wrapText="1"/>
    </xf>
    <xf numFmtId="0" fontId="4" fillId="0" borderId="27" xfId="0" applyFont="1" applyFill="1" applyBorder="1" applyAlignment="1">
      <alignment vertical="center" wrapText="1"/>
    </xf>
    <xf numFmtId="0" fontId="12" fillId="0" borderId="27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4" fillId="0" borderId="47" xfId="0" applyFont="1" applyFill="1" applyBorder="1" applyAlignment="1">
      <alignment vertical="center" wrapText="1"/>
    </xf>
    <xf numFmtId="0" fontId="12" fillId="0" borderId="47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 applyProtection="1">
      <alignment horizontal="center" vertical="center" wrapText="1"/>
      <protection locked="0"/>
    </xf>
    <xf numFmtId="0" fontId="4" fillId="0" borderId="63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165" fontId="4" fillId="0" borderId="47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5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6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164" fontId="13" fillId="0" borderId="28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25" fillId="0" borderId="84" xfId="0" applyFont="1" applyBorder="1" applyAlignment="1">
      <alignment vertical="top" wrapText="1"/>
    </xf>
    <xf numFmtId="0" fontId="15" fillId="0" borderId="5" xfId="0" applyFont="1" applyBorder="1" applyAlignment="1">
      <alignment vertical="center" wrapText="1"/>
    </xf>
    <xf numFmtId="0" fontId="10" fillId="0" borderId="2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wrapText="1"/>
    </xf>
    <xf numFmtId="0" fontId="26" fillId="0" borderId="25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85" xfId="0" applyFont="1" applyBorder="1" applyAlignment="1">
      <alignment vertical="center" wrapText="1"/>
    </xf>
    <xf numFmtId="0" fontId="13" fillId="0" borderId="86" xfId="0" applyFont="1" applyBorder="1" applyAlignment="1">
      <alignment vertical="center" wrapText="1"/>
    </xf>
    <xf numFmtId="0" fontId="13" fillId="0" borderId="29" xfId="0" applyFont="1" applyBorder="1" applyAlignment="1">
      <alignment vertical="top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3" fillId="0" borderId="28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0" fontId="5" fillId="0" borderId="87" xfId="0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165" fontId="12" fillId="3" borderId="28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3" borderId="26" xfId="0" applyNumberFormat="1" applyFont="1" applyFill="1" applyBorder="1" applyAlignment="1" applyProtection="1">
      <alignment horizontal="center" vertical="center" wrapText="1"/>
      <protection locked="0"/>
    </xf>
    <xf numFmtId="165" fontId="12" fillId="3" borderId="0" xfId="0" applyNumberFormat="1" applyFont="1" applyFill="1" applyBorder="1" applyAlignment="1" applyProtection="1">
      <alignment horizontal="center" vertical="center" wrapText="1"/>
      <protection locked="0"/>
    </xf>
    <xf numFmtId="165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83" xfId="0" applyNumberFormat="1" applyFont="1" applyFill="1" applyBorder="1" applyAlignment="1">
      <alignment horizontal="center" vertical="center" wrapText="1"/>
    </xf>
    <xf numFmtId="165" fontId="4" fillId="3" borderId="28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8" xfId="0" applyNumberFormat="1" applyFont="1" applyFill="1" applyBorder="1" applyAlignment="1">
      <alignment horizontal="center" vertical="center" wrapText="1"/>
    </xf>
    <xf numFmtId="165" fontId="4" fillId="3" borderId="35" xfId="0" applyNumberFormat="1" applyFont="1" applyFill="1" applyBorder="1" applyAlignment="1">
      <alignment horizontal="center" vertical="center" wrapText="1"/>
    </xf>
    <xf numFmtId="165" fontId="4" fillId="3" borderId="50" xfId="0" applyNumberFormat="1" applyFont="1" applyFill="1" applyBorder="1" applyAlignment="1" applyProtection="1">
      <alignment horizontal="center" vertical="center" wrapText="1"/>
      <protection locked="0"/>
    </xf>
    <xf numFmtId="165" fontId="12" fillId="3" borderId="4" xfId="0" applyNumberFormat="1" applyFont="1" applyFill="1" applyBorder="1" applyAlignment="1">
      <alignment horizontal="center" vertical="center" wrapText="1"/>
    </xf>
    <xf numFmtId="165" fontId="21" fillId="3" borderId="28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8" xfId="0" applyNumberFormat="1" applyFont="1" applyFill="1" applyBorder="1" applyAlignment="1" applyProtection="1">
      <alignment horizontal="center" vertical="center" wrapText="1"/>
    </xf>
    <xf numFmtId="165" fontId="4" fillId="3" borderId="35" xfId="0" applyNumberFormat="1" applyFont="1" applyFill="1" applyBorder="1" applyAlignment="1" applyProtection="1">
      <alignment horizontal="center" vertical="center" wrapText="1"/>
    </xf>
    <xf numFmtId="165" fontId="21" fillId="3" borderId="5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50" xfId="0" applyNumberFormat="1" applyFont="1" applyFill="1" applyBorder="1" applyAlignment="1" applyProtection="1">
      <alignment horizontal="center" vertical="center" wrapText="1"/>
    </xf>
    <xf numFmtId="165" fontId="4" fillId="3" borderId="4" xfId="0" applyNumberFormat="1" applyFont="1" applyFill="1" applyBorder="1" applyAlignment="1" applyProtection="1">
      <alignment horizontal="center" vertical="center" wrapText="1"/>
    </xf>
    <xf numFmtId="165" fontId="12" fillId="3" borderId="26" xfId="0" applyNumberFormat="1" applyFont="1" applyFill="1" applyBorder="1" applyAlignment="1">
      <alignment horizontal="center" vertical="center" wrapText="1"/>
    </xf>
    <xf numFmtId="165" fontId="12" fillId="3" borderId="37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5" fontId="12" fillId="3" borderId="41" xfId="0" applyNumberFormat="1" applyFont="1" applyFill="1" applyBorder="1" applyAlignment="1" applyProtection="1">
      <alignment horizontal="center" vertical="center" wrapText="1"/>
      <protection locked="0"/>
    </xf>
    <xf numFmtId="165" fontId="12" fillId="3" borderId="41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49" fontId="12" fillId="3" borderId="28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6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6" xfId="0" applyNumberFormat="1" applyFont="1" applyFill="1" applyBorder="1" applyAlignment="1">
      <alignment horizontal="center" vertical="center" wrapText="1"/>
    </xf>
    <xf numFmtId="165" fontId="4" fillId="3" borderId="11" xfId="0" applyNumberFormat="1" applyFont="1" applyFill="1" applyBorder="1" applyAlignment="1">
      <alignment horizontal="center" vertical="center" wrapText="1"/>
    </xf>
    <xf numFmtId="165" fontId="4" fillId="3" borderId="48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4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center" vertical="center" wrapText="1"/>
    </xf>
    <xf numFmtId="165" fontId="12" fillId="3" borderId="11" xfId="0" applyNumberFormat="1" applyFont="1" applyFill="1" applyBorder="1" applyAlignment="1">
      <alignment horizontal="center" vertical="center" wrapText="1"/>
    </xf>
    <xf numFmtId="165" fontId="4" fillId="3" borderId="50" xfId="0" applyNumberFormat="1" applyFont="1" applyFill="1" applyBorder="1" applyAlignment="1">
      <alignment horizontal="center" vertical="center" wrapText="1"/>
    </xf>
    <xf numFmtId="165" fontId="12" fillId="3" borderId="50" xfId="0" applyNumberFormat="1" applyFont="1" applyFill="1" applyBorder="1" applyAlignment="1">
      <alignment horizontal="center" vertical="center" wrapText="1"/>
    </xf>
    <xf numFmtId="165" fontId="12" fillId="3" borderId="81" xfId="0" applyNumberFormat="1" applyFont="1" applyFill="1" applyBorder="1" applyAlignment="1">
      <alignment horizontal="center" vertical="center" wrapText="1"/>
    </xf>
    <xf numFmtId="165" fontId="12" fillId="3" borderId="47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vertical="top" wrapText="1"/>
    </xf>
    <xf numFmtId="165" fontId="4" fillId="3" borderId="50" xfId="0" applyNumberFormat="1" applyFont="1" applyFill="1" applyBorder="1" applyAlignment="1">
      <alignment horizontal="center" wrapText="1"/>
    </xf>
    <xf numFmtId="165" fontId="4" fillId="3" borderId="28" xfId="0" applyNumberFormat="1" applyFont="1" applyFill="1" applyBorder="1" applyAlignment="1">
      <alignment horizontal="center" wrapText="1"/>
    </xf>
    <xf numFmtId="165" fontId="12" fillId="3" borderId="26" xfId="0" applyNumberFormat="1" applyFont="1" applyFill="1" applyBorder="1" applyAlignment="1">
      <alignment horizontal="center" wrapText="1"/>
    </xf>
    <xf numFmtId="165" fontId="4" fillId="3" borderId="3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165" fontId="4" fillId="3" borderId="28" xfId="0" applyNumberFormat="1" applyFont="1" applyFill="1" applyBorder="1" applyAlignment="1" applyProtection="1">
      <alignment horizontal="center" wrapText="1"/>
      <protection locked="0"/>
    </xf>
    <xf numFmtId="165" fontId="12" fillId="3" borderId="28" xfId="0" applyNumberFormat="1" applyFont="1" applyFill="1" applyBorder="1" applyAlignment="1">
      <alignment horizontal="center" wrapText="1"/>
    </xf>
    <xf numFmtId="0" fontId="4" fillId="0" borderId="16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center" wrapText="1"/>
    </xf>
    <xf numFmtId="165" fontId="12" fillId="3" borderId="16" xfId="0" applyNumberFormat="1" applyFont="1" applyFill="1" applyBorder="1" applyAlignment="1">
      <alignment horizontal="center" vertical="center" wrapText="1"/>
    </xf>
    <xf numFmtId="165" fontId="12" fillId="0" borderId="16" xfId="0" applyNumberFormat="1" applyFont="1" applyFill="1" applyBorder="1" applyAlignment="1">
      <alignment horizontal="center" vertical="center" wrapText="1"/>
    </xf>
    <xf numFmtId="165" fontId="4" fillId="3" borderId="16" xfId="0" applyNumberFormat="1" applyFont="1" applyFill="1" applyBorder="1" applyAlignment="1">
      <alignment horizontal="center" vertical="center" wrapText="1"/>
    </xf>
    <xf numFmtId="165" fontId="19" fillId="3" borderId="28" xfId="0" applyNumberFormat="1" applyFont="1" applyFill="1" applyBorder="1" applyAlignment="1">
      <alignment horizontal="center" vertical="top" wrapText="1"/>
    </xf>
    <xf numFmtId="165" fontId="15" fillId="3" borderId="28" xfId="0" applyNumberFormat="1" applyFont="1" applyFill="1" applyBorder="1" applyAlignment="1">
      <alignment horizontal="center" vertical="top" wrapText="1"/>
    </xf>
    <xf numFmtId="165" fontId="19" fillId="3" borderId="34" xfId="0" applyNumberFormat="1" applyFont="1" applyFill="1" applyBorder="1" applyAlignment="1">
      <alignment horizontal="center" vertical="top" wrapText="1"/>
    </xf>
    <xf numFmtId="165" fontId="15" fillId="3" borderId="36" xfId="0" applyNumberFormat="1" applyFont="1" applyFill="1" applyBorder="1" applyAlignment="1">
      <alignment horizontal="center" vertical="top" wrapText="1"/>
    </xf>
    <xf numFmtId="165" fontId="5" fillId="3" borderId="16" xfId="0" applyNumberFormat="1" applyFont="1" applyFill="1" applyBorder="1" applyAlignment="1">
      <alignment horizontal="center" vertical="center" wrapText="1"/>
    </xf>
    <xf numFmtId="3" fontId="5" fillId="3" borderId="16" xfId="0" applyNumberFormat="1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3" fontId="2" fillId="3" borderId="16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165" fontId="2" fillId="3" borderId="16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8" xfId="0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5" fontId="5" fillId="3" borderId="8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3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4" fillId="0" borderId="16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vertical="top" wrapText="1"/>
    </xf>
    <xf numFmtId="0" fontId="5" fillId="3" borderId="9" xfId="0" applyFont="1" applyFill="1" applyBorder="1" applyAlignment="1">
      <alignment vertical="top" wrapText="1"/>
    </xf>
    <xf numFmtId="0" fontId="5" fillId="3" borderId="11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2" fontId="2" fillId="3" borderId="14" xfId="0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3" borderId="14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wrapText="1"/>
    </xf>
    <xf numFmtId="0" fontId="2" fillId="0" borderId="16" xfId="0" applyFont="1" applyBorder="1" applyAlignment="1">
      <alignment vertical="top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5" fillId="0" borderId="16" xfId="0" applyFont="1" applyBorder="1" applyAlignment="1">
      <alignment vertical="top" wrapText="1"/>
    </xf>
    <xf numFmtId="0" fontId="7" fillId="0" borderId="16" xfId="0" applyFont="1" applyBorder="1" applyAlignment="1">
      <alignment horizontal="left" vertical="top" wrapText="1"/>
    </xf>
    <xf numFmtId="0" fontId="12" fillId="2" borderId="0" xfId="0" applyFont="1" applyFill="1" applyBorder="1" applyAlignment="1">
      <alignment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2" fillId="0" borderId="62" xfId="0" applyFont="1" applyFill="1" applyBorder="1" applyAlignment="1">
      <alignment horizontal="left" vertical="top" wrapText="1"/>
    </xf>
    <xf numFmtId="0" fontId="12" fillId="0" borderId="51" xfId="0" applyFont="1" applyFill="1" applyBorder="1" applyAlignment="1">
      <alignment horizontal="left" vertical="top" wrapText="1"/>
    </xf>
    <xf numFmtId="0" fontId="12" fillId="0" borderId="52" xfId="0" applyFont="1" applyFill="1" applyBorder="1" applyAlignment="1">
      <alignment horizontal="left" vertical="top" wrapText="1"/>
    </xf>
    <xf numFmtId="0" fontId="2" fillId="0" borderId="5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2" fillId="0" borderId="30" xfId="0" applyFont="1" applyBorder="1" applyAlignment="1">
      <alignment vertical="top" wrapText="1"/>
    </xf>
    <xf numFmtId="0" fontId="12" fillId="0" borderId="31" xfId="0" applyFont="1" applyBorder="1" applyAlignment="1">
      <alignment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4" fillId="0" borderId="56" xfId="0" applyFont="1" applyFill="1" applyBorder="1" applyAlignment="1">
      <alignment horizontal="center" wrapText="1"/>
    </xf>
    <xf numFmtId="0" fontId="4" fillId="0" borderId="36" xfId="0" applyFont="1" applyFill="1" applyBorder="1" applyAlignment="1">
      <alignment horizontal="center" wrapText="1"/>
    </xf>
    <xf numFmtId="0" fontId="4" fillId="0" borderId="64" xfId="0" applyFont="1" applyFill="1" applyBorder="1" applyAlignment="1">
      <alignment horizontal="center" wrapText="1"/>
    </xf>
    <xf numFmtId="0" fontId="4" fillId="0" borderId="6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12" fillId="0" borderId="29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67" xfId="0" applyFont="1" applyFill="1" applyBorder="1" applyAlignment="1">
      <alignment horizontal="center" wrapText="1"/>
    </xf>
    <xf numFmtId="0" fontId="4" fillId="0" borderId="68" xfId="0" applyFont="1" applyFill="1" applyBorder="1" applyAlignment="1">
      <alignment horizontal="center" wrapText="1"/>
    </xf>
    <xf numFmtId="0" fontId="4" fillId="0" borderId="69" xfId="0" applyFont="1" applyFill="1" applyBorder="1" applyAlignment="1">
      <alignment horizontal="center" wrapText="1"/>
    </xf>
    <xf numFmtId="0" fontId="4" fillId="0" borderId="70" xfId="0" applyFont="1" applyFill="1" applyBorder="1" applyAlignment="1">
      <alignment horizontal="center" wrapText="1"/>
    </xf>
    <xf numFmtId="0" fontId="4" fillId="0" borderId="74" xfId="0" applyFont="1" applyFill="1" applyBorder="1" applyAlignment="1">
      <alignment horizontal="center" wrapText="1"/>
    </xf>
    <xf numFmtId="0" fontId="4" fillId="0" borderId="75" xfId="0" applyFont="1" applyFill="1" applyBorder="1" applyAlignment="1">
      <alignment horizontal="center" wrapText="1"/>
    </xf>
    <xf numFmtId="0" fontId="4" fillId="0" borderId="7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4" fillId="0" borderId="55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30" xfId="0" applyFont="1" applyBorder="1" applyAlignment="1">
      <alignment horizontal="center" wrapText="1"/>
    </xf>
    <xf numFmtId="0" fontId="4" fillId="0" borderId="31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8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3" fillId="0" borderId="30" xfId="0" applyFont="1" applyBorder="1" applyAlignment="1">
      <alignment vertical="top" wrapText="1"/>
    </xf>
    <xf numFmtId="0" fontId="13" fillId="0" borderId="26" xfId="0" applyFont="1" applyBorder="1" applyAlignment="1">
      <alignment vertical="top" wrapText="1"/>
    </xf>
    <xf numFmtId="0" fontId="13" fillId="0" borderId="24" xfId="0" applyFont="1" applyBorder="1" applyAlignment="1">
      <alignment vertical="top" wrapText="1"/>
    </xf>
    <xf numFmtId="0" fontId="13" fillId="0" borderId="28" xfId="0" applyFont="1" applyBorder="1" applyAlignment="1">
      <alignment vertical="top" wrapText="1"/>
    </xf>
    <xf numFmtId="0" fontId="25" fillId="0" borderId="55" xfId="0" applyFont="1" applyBorder="1" applyAlignment="1">
      <alignment horizontal="center" wrapText="1"/>
    </xf>
    <xf numFmtId="0" fontId="25" fillId="0" borderId="25" xfId="0" applyFont="1" applyBorder="1" applyAlignment="1">
      <alignment horizontal="center" wrapText="1"/>
    </xf>
    <xf numFmtId="0" fontId="25" fillId="0" borderId="27" xfId="0" applyFont="1" applyBorder="1" applyAlignment="1">
      <alignment horizontal="center" wrapText="1"/>
    </xf>
    <xf numFmtId="0" fontId="25" fillId="0" borderId="64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5" fillId="0" borderId="4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66" xfId="0" applyFont="1" applyBorder="1" applyAlignment="1">
      <alignment horizontal="center" wrapText="1"/>
    </xf>
    <xf numFmtId="0" fontId="25" fillId="0" borderId="30" xfId="0" applyFont="1" applyBorder="1" applyAlignment="1">
      <alignment horizontal="center" wrapText="1"/>
    </xf>
    <xf numFmtId="0" fontId="25" fillId="0" borderId="31" xfId="0" applyFont="1" applyBorder="1" applyAlignment="1">
      <alignment horizontal="center" wrapText="1"/>
    </xf>
    <xf numFmtId="0" fontId="25" fillId="0" borderId="28" xfId="0" applyFont="1" applyBorder="1" applyAlignment="1">
      <alignment horizontal="center" wrapText="1"/>
    </xf>
    <xf numFmtId="0" fontId="12" fillId="0" borderId="31" xfId="0" applyFont="1" applyBorder="1" applyAlignment="1">
      <alignment horizontal="center"/>
    </xf>
    <xf numFmtId="0" fontId="10" fillId="0" borderId="80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5" fillId="0" borderId="24" xfId="0" applyFont="1" applyBorder="1" applyAlignment="1">
      <alignment vertical="top" wrapText="1"/>
    </xf>
    <xf numFmtId="0" fontId="15" fillId="0" borderId="52" xfId="0" applyFont="1" applyBorder="1" applyAlignment="1">
      <alignment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selection activeCell="D1" sqref="D1:H1"/>
    </sheetView>
  </sheetViews>
  <sheetFormatPr defaultRowHeight="15" x14ac:dyDescent="0.25"/>
  <cols>
    <col min="1" max="1" width="46.7109375" customWidth="1"/>
    <col min="2" max="2" width="16.28515625" customWidth="1"/>
    <col min="3" max="3" width="18.28515625" customWidth="1"/>
    <col min="4" max="4" width="12.42578125" customWidth="1"/>
    <col min="5" max="5" width="11.28515625" customWidth="1"/>
    <col min="6" max="6" width="0.140625" hidden="1" customWidth="1"/>
    <col min="7" max="7" width="20.28515625" customWidth="1"/>
    <col min="8" max="8" width="12.85546875" customWidth="1"/>
    <col min="9" max="9" width="1" customWidth="1"/>
  </cols>
  <sheetData>
    <row r="1" spans="1:9" ht="171" customHeight="1" x14ac:dyDescent="0.25">
      <c r="A1" s="336" t="s">
        <v>423</v>
      </c>
      <c r="B1" s="336"/>
      <c r="C1" s="1" t="s">
        <v>0</v>
      </c>
      <c r="D1" s="340" t="s">
        <v>424</v>
      </c>
      <c r="E1" s="340"/>
      <c r="F1" s="340"/>
      <c r="G1" s="340"/>
      <c r="H1" s="340"/>
      <c r="I1" s="11"/>
    </row>
    <row r="2" spans="1:9" ht="33.6" customHeight="1" x14ac:dyDescent="0.25">
      <c r="A2" s="12" t="s">
        <v>149</v>
      </c>
      <c r="B2" s="337" t="s">
        <v>0</v>
      </c>
      <c r="C2" s="338"/>
      <c r="D2" s="339" t="s">
        <v>1</v>
      </c>
      <c r="E2" s="339"/>
      <c r="F2" s="339"/>
      <c r="G2" s="339" t="s">
        <v>150</v>
      </c>
      <c r="H2" s="339"/>
      <c r="I2" s="339"/>
    </row>
    <row r="3" spans="1:9" ht="48.6" customHeight="1" x14ac:dyDescent="0.25">
      <c r="A3" s="316" t="s">
        <v>157</v>
      </c>
      <c r="B3" s="334" t="s">
        <v>162</v>
      </c>
      <c r="C3" s="335"/>
      <c r="D3" s="317" t="s">
        <v>151</v>
      </c>
      <c r="E3" s="318">
        <v>38767200</v>
      </c>
      <c r="F3" s="319" t="s">
        <v>0</v>
      </c>
      <c r="G3" s="317" t="s">
        <v>152</v>
      </c>
      <c r="H3" s="329" t="s">
        <v>0</v>
      </c>
      <c r="I3" s="329"/>
    </row>
    <row r="4" spans="1:9" ht="32.450000000000003" customHeight="1" x14ac:dyDescent="0.25">
      <c r="A4" s="316" t="s">
        <v>159</v>
      </c>
      <c r="B4" s="323" t="s">
        <v>158</v>
      </c>
      <c r="C4" s="325"/>
      <c r="D4" s="317" t="s">
        <v>2</v>
      </c>
      <c r="E4" s="320">
        <v>150</v>
      </c>
      <c r="F4" s="319" t="s">
        <v>0</v>
      </c>
      <c r="G4" s="330" t="s">
        <v>153</v>
      </c>
      <c r="H4" s="329" t="s">
        <v>0</v>
      </c>
      <c r="I4" s="329"/>
    </row>
    <row r="5" spans="1:9" ht="23.45" customHeight="1" x14ac:dyDescent="0.25">
      <c r="A5" s="316" t="s">
        <v>161</v>
      </c>
      <c r="B5" s="323" t="s">
        <v>160</v>
      </c>
      <c r="C5" s="325"/>
      <c r="D5" s="317" t="s">
        <v>3</v>
      </c>
      <c r="E5" s="317"/>
      <c r="F5" s="319" t="s">
        <v>0</v>
      </c>
      <c r="G5" s="330"/>
      <c r="H5" s="329" t="s">
        <v>0</v>
      </c>
      <c r="I5" s="329"/>
    </row>
    <row r="6" spans="1:9" ht="41.45" customHeight="1" x14ac:dyDescent="0.25">
      <c r="A6" s="316" t="s">
        <v>164</v>
      </c>
      <c r="B6" s="332" t="s">
        <v>163</v>
      </c>
      <c r="C6" s="333"/>
      <c r="D6" s="317" t="s">
        <v>154</v>
      </c>
      <c r="E6" s="320" t="s">
        <v>148</v>
      </c>
      <c r="F6" s="319" t="s">
        <v>0</v>
      </c>
      <c r="G6" s="330" t="s">
        <v>153</v>
      </c>
      <c r="H6" s="329" t="s">
        <v>0</v>
      </c>
      <c r="I6" s="329"/>
    </row>
    <row r="7" spans="1:9" ht="24" customHeight="1" x14ac:dyDescent="0.25">
      <c r="A7" s="316" t="s">
        <v>166</v>
      </c>
      <c r="B7" s="323" t="s">
        <v>165</v>
      </c>
      <c r="C7" s="324"/>
      <c r="D7" s="324"/>
      <c r="E7" s="324"/>
      <c r="F7" s="321"/>
      <c r="G7" s="330"/>
      <c r="H7" s="329" t="s">
        <v>0</v>
      </c>
      <c r="I7" s="329"/>
    </row>
    <row r="8" spans="1:9" ht="30.6" customHeight="1" x14ac:dyDescent="0.25">
      <c r="A8" s="316" t="s">
        <v>168</v>
      </c>
      <c r="B8" s="323" t="s">
        <v>167</v>
      </c>
      <c r="C8" s="324"/>
      <c r="D8" s="324"/>
      <c r="E8" s="325"/>
      <c r="F8" s="321"/>
      <c r="G8" s="330" t="s">
        <v>153</v>
      </c>
      <c r="H8" s="329" t="s">
        <v>0</v>
      </c>
      <c r="I8" s="329"/>
    </row>
    <row r="9" spans="1:9" ht="22.9" customHeight="1" x14ac:dyDescent="0.25">
      <c r="A9" s="316" t="s">
        <v>155</v>
      </c>
      <c r="B9" s="323" t="s">
        <v>16</v>
      </c>
      <c r="C9" s="324"/>
      <c r="D9" s="324"/>
      <c r="E9" s="324"/>
      <c r="F9" s="321"/>
      <c r="G9" s="330"/>
      <c r="H9" s="329" t="s">
        <v>0</v>
      </c>
      <c r="I9" s="329"/>
    </row>
    <row r="10" spans="1:9" ht="31.9" customHeight="1" x14ac:dyDescent="0.25">
      <c r="A10" s="316" t="s">
        <v>156</v>
      </c>
      <c r="B10" s="326">
        <v>16</v>
      </c>
      <c r="C10" s="327"/>
      <c r="D10" s="327"/>
      <c r="E10" s="328"/>
      <c r="F10" s="321"/>
      <c r="G10" s="330" t="s">
        <v>153</v>
      </c>
      <c r="H10" s="329" t="s">
        <v>0</v>
      </c>
      <c r="I10" s="329"/>
    </row>
    <row r="11" spans="1:9" ht="21.6" customHeight="1" x14ac:dyDescent="0.25">
      <c r="A11" s="316" t="s">
        <v>170</v>
      </c>
      <c r="B11" s="323" t="s">
        <v>169</v>
      </c>
      <c r="C11" s="324"/>
      <c r="D11" s="324"/>
      <c r="E11" s="325"/>
      <c r="F11" s="321"/>
      <c r="G11" s="330"/>
      <c r="H11" s="329" t="s">
        <v>0</v>
      </c>
      <c r="I11" s="329"/>
    </row>
    <row r="12" spans="1:9" ht="32.450000000000003" customHeight="1" x14ac:dyDescent="0.25">
      <c r="A12" s="316" t="s">
        <v>172</v>
      </c>
      <c r="B12" s="323" t="s">
        <v>171</v>
      </c>
      <c r="C12" s="324"/>
      <c r="D12" s="325"/>
      <c r="E12" s="331" t="s">
        <v>4</v>
      </c>
      <c r="F12" s="331"/>
      <c r="G12" s="331"/>
      <c r="H12" s="329" t="s">
        <v>0</v>
      </c>
      <c r="I12" s="329"/>
    </row>
    <row r="13" spans="1:9" ht="33" customHeight="1" x14ac:dyDescent="0.25">
      <c r="A13" s="322" t="s">
        <v>174</v>
      </c>
      <c r="B13" s="323" t="s">
        <v>173</v>
      </c>
      <c r="C13" s="324"/>
      <c r="D13" s="325"/>
      <c r="E13" s="331" t="s">
        <v>5</v>
      </c>
      <c r="F13" s="331"/>
      <c r="G13" s="331"/>
      <c r="H13" s="329"/>
      <c r="I13" s="329"/>
    </row>
  </sheetData>
  <mergeCells count="33">
    <mergeCell ref="A1:B1"/>
    <mergeCell ref="B2:C2"/>
    <mergeCell ref="D2:F2"/>
    <mergeCell ref="G2:I2"/>
    <mergeCell ref="D1:H1"/>
    <mergeCell ref="B6:C6"/>
    <mergeCell ref="G6:G7"/>
    <mergeCell ref="H6:I6"/>
    <mergeCell ref="H7:I7"/>
    <mergeCell ref="B3:C3"/>
    <mergeCell ref="H3:I3"/>
    <mergeCell ref="B4:C4"/>
    <mergeCell ref="G4:G5"/>
    <mergeCell ref="H4:I4"/>
    <mergeCell ref="B5:C5"/>
    <mergeCell ref="H5:I5"/>
    <mergeCell ref="B7:E7"/>
    <mergeCell ref="H13:I13"/>
    <mergeCell ref="E12:G12"/>
    <mergeCell ref="B13:D13"/>
    <mergeCell ref="E13:G13"/>
    <mergeCell ref="B12:D12"/>
    <mergeCell ref="B8:E8"/>
    <mergeCell ref="B9:E9"/>
    <mergeCell ref="B10:E10"/>
    <mergeCell ref="B11:E11"/>
    <mergeCell ref="H12:I12"/>
    <mergeCell ref="G8:G9"/>
    <mergeCell ref="H8:I8"/>
    <mergeCell ref="H9:I9"/>
    <mergeCell ref="G10:G11"/>
    <mergeCell ref="H10:I10"/>
    <mergeCell ref="H11:I11"/>
  </mergeCells>
  <pageMargins left="0.11811023622047245" right="0.11811023622047245" top="0.15748031496062992" bottom="0.15748031496062992" header="0.11811023622047245" footer="0.11811023622047245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G8" sqref="G8"/>
    </sheetView>
  </sheetViews>
  <sheetFormatPr defaultRowHeight="15" x14ac:dyDescent="0.25"/>
  <cols>
    <col min="1" max="1" width="31.28515625" customWidth="1"/>
    <col min="3" max="3" width="11.5703125" customWidth="1"/>
    <col min="4" max="4" width="12" customWidth="1"/>
    <col min="5" max="5" width="10" customWidth="1"/>
    <col min="6" max="6" width="10.85546875" customWidth="1"/>
  </cols>
  <sheetData>
    <row r="1" spans="1:10" ht="16.5" thickBot="1" x14ac:dyDescent="0.3">
      <c r="A1" s="497" t="s">
        <v>364</v>
      </c>
      <c r="B1" s="498"/>
      <c r="C1" s="498"/>
      <c r="D1" s="498"/>
      <c r="E1" s="498"/>
      <c r="F1" s="498"/>
      <c r="G1" s="498"/>
      <c r="H1" s="498"/>
      <c r="I1" s="498"/>
      <c r="J1" s="499"/>
    </row>
    <row r="2" spans="1:10" ht="23.45" customHeight="1" thickBot="1" x14ac:dyDescent="0.3">
      <c r="A2" s="502" t="s">
        <v>6</v>
      </c>
      <c r="B2" s="502" t="s">
        <v>7</v>
      </c>
      <c r="C2" s="500" t="s">
        <v>8</v>
      </c>
      <c r="D2" s="500" t="s">
        <v>134</v>
      </c>
      <c r="E2" s="500" t="s">
        <v>407</v>
      </c>
      <c r="F2" s="500" t="s">
        <v>346</v>
      </c>
      <c r="G2" s="503" t="s">
        <v>347</v>
      </c>
      <c r="H2" s="504"/>
      <c r="I2" s="504"/>
      <c r="J2" s="505"/>
    </row>
    <row r="3" spans="1:10" ht="37.15" customHeight="1" thickBot="1" x14ac:dyDescent="0.3">
      <c r="A3" s="501"/>
      <c r="B3" s="501"/>
      <c r="C3" s="501"/>
      <c r="D3" s="501"/>
      <c r="E3" s="501"/>
      <c r="F3" s="501"/>
      <c r="G3" s="130" t="s">
        <v>351</v>
      </c>
      <c r="H3" s="130" t="s">
        <v>352</v>
      </c>
      <c r="I3" s="130" t="s">
        <v>353</v>
      </c>
      <c r="J3" s="130" t="s">
        <v>354</v>
      </c>
    </row>
    <row r="4" spans="1:10" ht="16.5" thickBot="1" x14ac:dyDescent="0.3">
      <c r="A4" s="41">
        <v>1</v>
      </c>
      <c r="B4" s="130">
        <v>2</v>
      </c>
      <c r="C4" s="130">
        <v>3</v>
      </c>
      <c r="D4" s="130">
        <v>4</v>
      </c>
      <c r="E4" s="130">
        <v>5</v>
      </c>
      <c r="F4" s="130">
        <v>6</v>
      </c>
      <c r="G4" s="130">
        <v>7</v>
      </c>
      <c r="H4" s="130">
        <v>8</v>
      </c>
      <c r="I4" s="130">
        <v>9</v>
      </c>
      <c r="J4" s="130">
        <v>10</v>
      </c>
    </row>
    <row r="5" spans="1:10" ht="31.5" x14ac:dyDescent="0.25">
      <c r="A5" s="132" t="s">
        <v>355</v>
      </c>
      <c r="B5" s="493">
        <v>4000</v>
      </c>
      <c r="C5" s="495">
        <f>C9</f>
        <v>4.4000000000000004</v>
      </c>
      <c r="D5" s="492" t="str">
        <f t="shared" ref="D5:J5" si="0">D9</f>
        <v>-</v>
      </c>
      <c r="E5" s="495">
        <f>E9+E8</f>
        <v>20.5</v>
      </c>
      <c r="F5" s="492" t="str">
        <f t="shared" si="0"/>
        <v>-</v>
      </c>
      <c r="G5" s="492" t="str">
        <f t="shared" si="0"/>
        <v>-</v>
      </c>
      <c r="H5" s="492" t="str">
        <f t="shared" si="0"/>
        <v>-</v>
      </c>
      <c r="I5" s="492" t="str">
        <f t="shared" si="0"/>
        <v>-</v>
      </c>
      <c r="J5" s="492" t="str">
        <f t="shared" si="0"/>
        <v>-</v>
      </c>
    </row>
    <row r="6" spans="1:10" ht="16.5" thickBot="1" x14ac:dyDescent="0.3">
      <c r="A6" s="133" t="s">
        <v>356</v>
      </c>
      <c r="B6" s="494"/>
      <c r="C6" s="496"/>
      <c r="D6" s="435"/>
      <c r="E6" s="496"/>
      <c r="F6" s="435"/>
      <c r="G6" s="435"/>
      <c r="H6" s="435"/>
      <c r="I6" s="435"/>
      <c r="J6" s="435"/>
    </row>
    <row r="7" spans="1:10" ht="16.5" thickBot="1" x14ac:dyDescent="0.3">
      <c r="A7" s="134" t="s">
        <v>357</v>
      </c>
      <c r="B7" s="180">
        <v>4010</v>
      </c>
      <c r="C7" s="180" t="s">
        <v>16</v>
      </c>
      <c r="D7" s="180" t="s">
        <v>16</v>
      </c>
      <c r="E7" s="61" t="s">
        <v>16</v>
      </c>
      <c r="F7" s="180" t="s">
        <v>16</v>
      </c>
      <c r="G7" s="180" t="s">
        <v>16</v>
      </c>
      <c r="H7" s="180" t="s">
        <v>16</v>
      </c>
      <c r="I7" s="180" t="s">
        <v>16</v>
      </c>
      <c r="J7" s="180" t="s">
        <v>16</v>
      </c>
    </row>
    <row r="8" spans="1:10" ht="34.15" customHeight="1" thickBot="1" x14ac:dyDescent="0.3">
      <c r="A8" s="134" t="s">
        <v>358</v>
      </c>
      <c r="B8" s="180">
        <v>4020</v>
      </c>
      <c r="C8" s="180" t="s">
        <v>16</v>
      </c>
      <c r="D8" s="180" t="s">
        <v>16</v>
      </c>
      <c r="E8" s="180">
        <f>'Джерела кап.інв.'!W13</f>
        <v>19.3</v>
      </c>
      <c r="F8" s="180" t="s">
        <v>16</v>
      </c>
      <c r="G8" s="180" t="s">
        <v>16</v>
      </c>
      <c r="H8" s="180" t="s">
        <v>16</v>
      </c>
      <c r="I8" s="180" t="s">
        <v>16</v>
      </c>
      <c r="J8" s="180" t="s">
        <v>16</v>
      </c>
    </row>
    <row r="9" spans="1:10" ht="50.45" customHeight="1" thickBot="1" x14ac:dyDescent="0.3">
      <c r="A9" s="134" t="s">
        <v>359</v>
      </c>
      <c r="B9" s="180">
        <v>4030</v>
      </c>
      <c r="C9" s="180">
        <v>4.4000000000000004</v>
      </c>
      <c r="D9" s="180" t="s">
        <v>16</v>
      </c>
      <c r="E9" s="180">
        <f>'Джерела кап.інв.'!W15</f>
        <v>1.2</v>
      </c>
      <c r="F9" s="180" t="s">
        <v>16</v>
      </c>
      <c r="G9" s="180" t="s">
        <v>16</v>
      </c>
      <c r="H9" s="180" t="s">
        <v>16</v>
      </c>
      <c r="I9" s="180" t="s">
        <v>16</v>
      </c>
      <c r="J9" s="180" t="s">
        <v>16</v>
      </c>
    </row>
    <row r="10" spans="1:10" ht="35.450000000000003" customHeight="1" thickBot="1" x14ac:dyDescent="0.3">
      <c r="A10" s="134" t="s">
        <v>360</v>
      </c>
      <c r="B10" s="180">
        <v>4040</v>
      </c>
      <c r="C10" s="180" t="s">
        <v>16</v>
      </c>
      <c r="D10" s="180" t="s">
        <v>16</v>
      </c>
      <c r="E10" s="180" t="s">
        <v>16</v>
      </c>
      <c r="F10" s="180" t="s">
        <v>16</v>
      </c>
      <c r="G10" s="180" t="s">
        <v>16</v>
      </c>
      <c r="H10" s="180" t="s">
        <v>16</v>
      </c>
      <c r="I10" s="180" t="s">
        <v>16</v>
      </c>
      <c r="J10" s="180" t="s">
        <v>16</v>
      </c>
    </row>
    <row r="11" spans="1:10" ht="51.6" customHeight="1" thickBot="1" x14ac:dyDescent="0.3">
      <c r="A11" s="134" t="s">
        <v>361</v>
      </c>
      <c r="B11" s="180">
        <v>4050</v>
      </c>
      <c r="C11" s="180" t="s">
        <v>16</v>
      </c>
      <c r="D11" s="180" t="s">
        <v>16</v>
      </c>
      <c r="E11" s="180" t="s">
        <v>16</v>
      </c>
      <c r="F11" s="180" t="s">
        <v>16</v>
      </c>
      <c r="G11" s="180" t="s">
        <v>16</v>
      </c>
      <c r="H11" s="180" t="s">
        <v>16</v>
      </c>
      <c r="I11" s="180" t="s">
        <v>16</v>
      </c>
      <c r="J11" s="180" t="s">
        <v>16</v>
      </c>
    </row>
    <row r="12" spans="1:10" ht="30.6" customHeight="1" thickBot="1" x14ac:dyDescent="0.3">
      <c r="A12" s="134" t="s">
        <v>362</v>
      </c>
      <c r="B12" s="180">
        <v>4060</v>
      </c>
      <c r="C12" s="180" t="s">
        <v>16</v>
      </c>
      <c r="D12" s="180" t="s">
        <v>16</v>
      </c>
      <c r="E12" s="180" t="s">
        <v>16</v>
      </c>
      <c r="F12" s="180" t="s">
        <v>16</v>
      </c>
      <c r="G12" s="180" t="s">
        <v>16</v>
      </c>
      <c r="H12" s="180" t="s">
        <v>16</v>
      </c>
      <c r="I12" s="180" t="s">
        <v>16</v>
      </c>
      <c r="J12" s="180" t="s">
        <v>16</v>
      </c>
    </row>
    <row r="14" spans="1:10" ht="15.75" x14ac:dyDescent="0.25">
      <c r="A14" s="131"/>
      <c r="B14" s="115"/>
      <c r="C14" s="115"/>
      <c r="H14" s="115"/>
    </row>
    <row r="15" spans="1:10" ht="62.45" customHeight="1" x14ac:dyDescent="0.25">
      <c r="A15" s="49" t="s">
        <v>231</v>
      </c>
      <c r="B15" s="442" t="s">
        <v>344</v>
      </c>
      <c r="C15" s="442"/>
      <c r="D15" s="442" t="s">
        <v>233</v>
      </c>
      <c r="E15" s="442"/>
      <c r="F15" s="442"/>
      <c r="G15" s="433" t="s">
        <v>363</v>
      </c>
      <c r="H15" s="433"/>
      <c r="I15" s="433"/>
      <c r="J15" s="433"/>
    </row>
  </sheetData>
  <sheetProtection password="CC19" sheet="1" objects="1" scenarios="1"/>
  <mergeCells count="20">
    <mergeCell ref="A1:J1"/>
    <mergeCell ref="F2:F3"/>
    <mergeCell ref="E2:E3"/>
    <mergeCell ref="D2:D3"/>
    <mergeCell ref="C2:C3"/>
    <mergeCell ref="A2:A3"/>
    <mergeCell ref="B2:B3"/>
    <mergeCell ref="G2:J2"/>
    <mergeCell ref="I5:I6"/>
    <mergeCell ref="J5:J6"/>
    <mergeCell ref="B15:C15"/>
    <mergeCell ref="D15:F15"/>
    <mergeCell ref="G15:J15"/>
    <mergeCell ref="B5:B6"/>
    <mergeCell ref="C5:C6"/>
    <mergeCell ref="D5:D6"/>
    <mergeCell ref="E5:E6"/>
    <mergeCell ref="F5:F6"/>
    <mergeCell ref="G5:G6"/>
    <mergeCell ref="H5:H6"/>
  </mergeCells>
  <pageMargins left="0.9055118110236221" right="0.70866141732283472" top="0.55118110236220474" bottom="0.74803149606299213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S13" sqref="S13"/>
    </sheetView>
  </sheetViews>
  <sheetFormatPr defaultRowHeight="15" x14ac:dyDescent="0.25"/>
  <cols>
    <col min="1" max="1" width="19.42578125" customWidth="1"/>
    <col min="2" max="2" width="9.42578125" customWidth="1"/>
    <col min="3" max="4" width="9.28515625" customWidth="1"/>
    <col min="5" max="5" width="9" customWidth="1"/>
    <col min="6" max="7" width="9.42578125" customWidth="1"/>
    <col min="8" max="8" width="9.5703125" customWidth="1"/>
    <col min="9" max="9" width="10.28515625" customWidth="1"/>
    <col min="10" max="11" width="9.7109375" customWidth="1"/>
    <col min="12" max="12" width="9.5703125" customWidth="1"/>
    <col min="13" max="13" width="9.7109375" customWidth="1"/>
  </cols>
  <sheetData>
    <row r="1" spans="1:13" ht="16.5" thickBot="1" x14ac:dyDescent="0.3">
      <c r="A1" s="135" t="s">
        <v>365</v>
      </c>
      <c r="B1" s="79"/>
      <c r="C1" s="79"/>
      <c r="D1" s="136" t="s">
        <v>366</v>
      </c>
      <c r="E1" s="136"/>
      <c r="F1" s="136"/>
      <c r="G1" s="136"/>
      <c r="H1" s="136"/>
      <c r="I1" s="136"/>
      <c r="J1" s="136"/>
      <c r="K1" s="79"/>
      <c r="L1" s="79"/>
      <c r="M1" s="80"/>
    </row>
    <row r="2" spans="1:13" ht="24" customHeight="1" x14ac:dyDescent="0.25">
      <c r="A2" s="506" t="s">
        <v>367</v>
      </c>
      <c r="B2" s="508" t="s">
        <v>368</v>
      </c>
      <c r="C2" s="509"/>
      <c r="D2" s="509"/>
      <c r="E2" s="517" t="s">
        <v>374</v>
      </c>
      <c r="F2" s="417" t="s">
        <v>375</v>
      </c>
      <c r="G2" s="418"/>
      <c r="H2" s="418"/>
      <c r="I2" s="418"/>
      <c r="J2" s="419"/>
      <c r="K2" s="417" t="s">
        <v>381</v>
      </c>
      <c r="L2" s="418"/>
      <c r="M2" s="419"/>
    </row>
    <row r="3" spans="1:13" ht="11.45" customHeight="1" thickBot="1" x14ac:dyDescent="0.3">
      <c r="A3" s="506"/>
      <c r="B3" s="510"/>
      <c r="C3" s="511"/>
      <c r="D3" s="511"/>
      <c r="E3" s="518"/>
      <c r="F3" s="513"/>
      <c r="G3" s="514"/>
      <c r="H3" s="514"/>
      <c r="I3" s="514"/>
      <c r="J3" s="515"/>
      <c r="K3" s="513"/>
      <c r="L3" s="514"/>
      <c r="M3" s="515"/>
    </row>
    <row r="4" spans="1:13" ht="35.450000000000003" customHeight="1" thickBot="1" x14ac:dyDescent="0.3">
      <c r="A4" s="506"/>
      <c r="B4" s="420" t="s">
        <v>133</v>
      </c>
      <c r="C4" s="429" t="s">
        <v>356</v>
      </c>
      <c r="D4" s="512"/>
      <c r="E4" s="518"/>
      <c r="F4" s="509" t="s">
        <v>376</v>
      </c>
      <c r="G4" s="517" t="s">
        <v>377</v>
      </c>
      <c r="H4" s="417" t="s">
        <v>378</v>
      </c>
      <c r="I4" s="521" t="s">
        <v>379</v>
      </c>
      <c r="J4" s="523" t="s">
        <v>380</v>
      </c>
      <c r="K4" s="421" t="s">
        <v>133</v>
      </c>
      <c r="L4" s="510" t="s">
        <v>356</v>
      </c>
      <c r="M4" s="516"/>
    </row>
    <row r="5" spans="1:13" ht="49.15" customHeight="1" thickBot="1" x14ac:dyDescent="0.3">
      <c r="A5" s="507"/>
      <c r="B5" s="422"/>
      <c r="C5" s="144" t="s">
        <v>369</v>
      </c>
      <c r="D5" s="145" t="s">
        <v>370</v>
      </c>
      <c r="E5" s="519"/>
      <c r="F5" s="509"/>
      <c r="G5" s="519"/>
      <c r="H5" s="520"/>
      <c r="I5" s="522"/>
      <c r="J5" s="416"/>
      <c r="K5" s="422"/>
      <c r="L5" s="144" t="s">
        <v>369</v>
      </c>
      <c r="M5" s="144" t="s">
        <v>370</v>
      </c>
    </row>
    <row r="6" spans="1:13" ht="15.75" thickBot="1" x14ac:dyDescent="0.3">
      <c r="A6" s="27">
        <v>1</v>
      </c>
      <c r="B6" s="137">
        <v>2</v>
      </c>
      <c r="C6" s="137">
        <v>3</v>
      </c>
      <c r="D6" s="137">
        <v>4</v>
      </c>
      <c r="E6" s="142">
        <v>5</v>
      </c>
      <c r="F6" s="143">
        <v>6</v>
      </c>
      <c r="G6" s="137">
        <v>7</v>
      </c>
      <c r="H6" s="137">
        <v>8</v>
      </c>
      <c r="I6" s="137">
        <v>9</v>
      </c>
      <c r="J6" s="137">
        <v>10</v>
      </c>
      <c r="K6" s="137">
        <v>11</v>
      </c>
      <c r="L6" s="137">
        <v>12</v>
      </c>
      <c r="M6" s="137">
        <v>13</v>
      </c>
    </row>
    <row r="7" spans="1:13" ht="45" customHeight="1" thickBot="1" x14ac:dyDescent="0.3">
      <c r="A7" s="138" t="s">
        <v>371</v>
      </c>
      <c r="B7" s="213" t="s">
        <v>16</v>
      </c>
      <c r="C7" s="213" t="s">
        <v>16</v>
      </c>
      <c r="D7" s="213" t="s">
        <v>16</v>
      </c>
      <c r="E7" s="213" t="s">
        <v>16</v>
      </c>
      <c r="F7" s="213" t="s">
        <v>16</v>
      </c>
      <c r="G7" s="213" t="s">
        <v>16</v>
      </c>
      <c r="H7" s="213" t="s">
        <v>16</v>
      </c>
      <c r="I7" s="213" t="s">
        <v>16</v>
      </c>
      <c r="J7" s="213" t="s">
        <v>16</v>
      </c>
      <c r="K7" s="213" t="s">
        <v>16</v>
      </c>
      <c r="L7" s="213" t="s">
        <v>16</v>
      </c>
      <c r="M7" s="213" t="s">
        <v>16</v>
      </c>
    </row>
    <row r="8" spans="1:13" ht="15.75" thickBot="1" x14ac:dyDescent="0.3">
      <c r="A8" s="139" t="s">
        <v>16</v>
      </c>
      <c r="B8" s="213" t="s">
        <v>16</v>
      </c>
      <c r="C8" s="213" t="s">
        <v>16</v>
      </c>
      <c r="D8" s="213" t="s">
        <v>16</v>
      </c>
      <c r="E8" s="213" t="s">
        <v>16</v>
      </c>
      <c r="F8" s="213" t="s">
        <v>16</v>
      </c>
      <c r="G8" s="213" t="s">
        <v>16</v>
      </c>
      <c r="H8" s="213" t="s">
        <v>16</v>
      </c>
      <c r="I8" s="213" t="s">
        <v>16</v>
      </c>
      <c r="J8" s="213" t="s">
        <v>16</v>
      </c>
      <c r="K8" s="213" t="s">
        <v>16</v>
      </c>
      <c r="L8" s="213" t="s">
        <v>16</v>
      </c>
      <c r="M8" s="213" t="s">
        <v>16</v>
      </c>
    </row>
    <row r="9" spans="1:13" ht="15.75" thickBot="1" x14ac:dyDescent="0.3">
      <c r="A9" s="139" t="s">
        <v>16</v>
      </c>
      <c r="B9" s="213" t="s">
        <v>16</v>
      </c>
      <c r="C9" s="213" t="s">
        <v>16</v>
      </c>
      <c r="D9" s="213" t="s">
        <v>16</v>
      </c>
      <c r="E9" s="213" t="s">
        <v>16</v>
      </c>
      <c r="F9" s="213" t="s">
        <v>16</v>
      </c>
      <c r="G9" s="213" t="s">
        <v>16</v>
      </c>
      <c r="H9" s="213" t="s">
        <v>16</v>
      </c>
      <c r="I9" s="213" t="s">
        <v>16</v>
      </c>
      <c r="J9" s="213" t="s">
        <v>16</v>
      </c>
      <c r="K9" s="213" t="s">
        <v>16</v>
      </c>
      <c r="L9" s="213" t="s">
        <v>16</v>
      </c>
      <c r="M9" s="213" t="s">
        <v>16</v>
      </c>
    </row>
    <row r="10" spans="1:13" ht="47.45" customHeight="1" thickBot="1" x14ac:dyDescent="0.3">
      <c r="A10" s="138" t="s">
        <v>372</v>
      </c>
      <c r="B10" s="213" t="s">
        <v>16</v>
      </c>
      <c r="C10" s="213" t="s">
        <v>16</v>
      </c>
      <c r="D10" s="213" t="s">
        <v>16</v>
      </c>
      <c r="E10" s="213" t="s">
        <v>16</v>
      </c>
      <c r="F10" s="213" t="s">
        <v>16</v>
      </c>
      <c r="G10" s="213" t="s">
        <v>16</v>
      </c>
      <c r="H10" s="213" t="s">
        <v>16</v>
      </c>
      <c r="I10" s="213" t="s">
        <v>16</v>
      </c>
      <c r="J10" s="213" t="s">
        <v>16</v>
      </c>
      <c r="K10" s="213" t="s">
        <v>16</v>
      </c>
      <c r="L10" s="213" t="s">
        <v>16</v>
      </c>
      <c r="M10" s="213" t="s">
        <v>16</v>
      </c>
    </row>
    <row r="11" spans="1:13" ht="15.75" thickBot="1" x14ac:dyDescent="0.3">
      <c r="A11" s="139" t="s">
        <v>16</v>
      </c>
      <c r="B11" s="213" t="s">
        <v>16</v>
      </c>
      <c r="C11" s="213" t="s">
        <v>16</v>
      </c>
      <c r="D11" s="213" t="s">
        <v>16</v>
      </c>
      <c r="E11" s="213" t="s">
        <v>16</v>
      </c>
      <c r="F11" s="213" t="s">
        <v>16</v>
      </c>
      <c r="G11" s="213" t="s">
        <v>16</v>
      </c>
      <c r="H11" s="213" t="s">
        <v>16</v>
      </c>
      <c r="I11" s="213" t="s">
        <v>16</v>
      </c>
      <c r="J11" s="213" t="s">
        <v>16</v>
      </c>
      <c r="K11" s="213" t="s">
        <v>16</v>
      </c>
      <c r="L11" s="213" t="s">
        <v>16</v>
      </c>
      <c r="M11" s="213" t="s">
        <v>16</v>
      </c>
    </row>
    <row r="12" spans="1:13" ht="15.75" thickBot="1" x14ac:dyDescent="0.3">
      <c r="A12" s="139" t="s">
        <v>16</v>
      </c>
      <c r="B12" s="213" t="s">
        <v>16</v>
      </c>
      <c r="C12" s="213" t="s">
        <v>16</v>
      </c>
      <c r="D12" s="213" t="s">
        <v>16</v>
      </c>
      <c r="E12" s="213" t="s">
        <v>16</v>
      </c>
      <c r="F12" s="213" t="s">
        <v>16</v>
      </c>
      <c r="G12" s="213" t="s">
        <v>16</v>
      </c>
      <c r="H12" s="213" t="s">
        <v>16</v>
      </c>
      <c r="I12" s="213" t="s">
        <v>16</v>
      </c>
      <c r="J12" s="213" t="s">
        <v>16</v>
      </c>
      <c r="K12" s="213" t="s">
        <v>16</v>
      </c>
      <c r="L12" s="213" t="s">
        <v>16</v>
      </c>
      <c r="M12" s="213" t="s">
        <v>16</v>
      </c>
    </row>
    <row r="13" spans="1:13" ht="47.45" customHeight="1" thickBot="1" x14ac:dyDescent="0.3">
      <c r="A13" s="138" t="s">
        <v>373</v>
      </c>
      <c r="B13" s="213" t="s">
        <v>16</v>
      </c>
      <c r="C13" s="213" t="s">
        <v>16</v>
      </c>
      <c r="D13" s="213" t="s">
        <v>16</v>
      </c>
      <c r="E13" s="213" t="s">
        <v>16</v>
      </c>
      <c r="F13" s="213" t="s">
        <v>16</v>
      </c>
      <c r="G13" s="213" t="s">
        <v>16</v>
      </c>
      <c r="H13" s="213" t="s">
        <v>16</v>
      </c>
      <c r="I13" s="213" t="s">
        <v>16</v>
      </c>
      <c r="J13" s="213" t="s">
        <v>16</v>
      </c>
      <c r="K13" s="213" t="s">
        <v>16</v>
      </c>
      <c r="L13" s="213" t="s">
        <v>16</v>
      </c>
      <c r="M13" s="213" t="s">
        <v>16</v>
      </c>
    </row>
    <row r="14" spans="1:13" ht="15.75" thickBot="1" x14ac:dyDescent="0.3">
      <c r="A14" s="139" t="s">
        <v>16</v>
      </c>
      <c r="B14" s="213" t="s">
        <v>16</v>
      </c>
      <c r="C14" s="213" t="s">
        <v>16</v>
      </c>
      <c r="D14" s="213" t="s">
        <v>16</v>
      </c>
      <c r="E14" s="213" t="s">
        <v>16</v>
      </c>
      <c r="F14" s="213" t="s">
        <v>16</v>
      </c>
      <c r="G14" s="213" t="s">
        <v>16</v>
      </c>
      <c r="H14" s="213" t="s">
        <v>16</v>
      </c>
      <c r="I14" s="213" t="s">
        <v>16</v>
      </c>
      <c r="J14" s="213" t="s">
        <v>16</v>
      </c>
      <c r="K14" s="213" t="s">
        <v>16</v>
      </c>
      <c r="L14" s="213" t="s">
        <v>16</v>
      </c>
      <c r="M14" s="213" t="s">
        <v>16</v>
      </c>
    </row>
    <row r="15" spans="1:13" ht="15.75" thickBot="1" x14ac:dyDescent="0.3">
      <c r="A15" s="139" t="s">
        <v>16</v>
      </c>
      <c r="B15" s="213" t="s">
        <v>16</v>
      </c>
      <c r="C15" s="213" t="s">
        <v>16</v>
      </c>
      <c r="D15" s="213" t="s">
        <v>16</v>
      </c>
      <c r="E15" s="213" t="s">
        <v>16</v>
      </c>
      <c r="F15" s="213" t="s">
        <v>16</v>
      </c>
      <c r="G15" s="213" t="s">
        <v>16</v>
      </c>
      <c r="H15" s="213" t="s">
        <v>16</v>
      </c>
      <c r="I15" s="213" t="s">
        <v>16</v>
      </c>
      <c r="J15" s="213" t="s">
        <v>16</v>
      </c>
      <c r="K15" s="213" t="s">
        <v>16</v>
      </c>
      <c r="L15" s="213" t="s">
        <v>16</v>
      </c>
      <c r="M15" s="213" t="s">
        <v>16</v>
      </c>
    </row>
    <row r="16" spans="1:13" ht="15.75" thickBot="1" x14ac:dyDescent="0.3">
      <c r="A16" s="138" t="s">
        <v>133</v>
      </c>
      <c r="B16" s="213" t="s">
        <v>16</v>
      </c>
      <c r="C16" s="213" t="s">
        <v>16</v>
      </c>
      <c r="D16" s="213" t="s">
        <v>16</v>
      </c>
      <c r="E16" s="213" t="s">
        <v>16</v>
      </c>
      <c r="F16" s="213" t="s">
        <v>16</v>
      </c>
      <c r="G16" s="213" t="s">
        <v>16</v>
      </c>
      <c r="H16" s="213" t="s">
        <v>16</v>
      </c>
      <c r="I16" s="213" t="s">
        <v>16</v>
      </c>
      <c r="J16" s="213" t="s">
        <v>16</v>
      </c>
      <c r="K16" s="213" t="s">
        <v>16</v>
      </c>
      <c r="L16" s="213" t="s">
        <v>16</v>
      </c>
      <c r="M16" s="213" t="s">
        <v>16</v>
      </c>
    </row>
    <row r="17" spans="1:13" ht="15.75" x14ac:dyDescent="0.25">
      <c r="A17" s="140" t="s">
        <v>0</v>
      </c>
    </row>
    <row r="18" spans="1:13" ht="44.45" customHeight="1" x14ac:dyDescent="0.25">
      <c r="A18" s="49" t="s">
        <v>231</v>
      </c>
      <c r="B18" s="433" t="s">
        <v>281</v>
      </c>
      <c r="C18" s="433"/>
      <c r="D18" s="442" t="s">
        <v>382</v>
      </c>
      <c r="E18" s="442"/>
      <c r="F18" s="442"/>
      <c r="G18" s="442"/>
      <c r="H18" s="442"/>
      <c r="I18" s="433" t="s">
        <v>363</v>
      </c>
      <c r="J18" s="433"/>
      <c r="K18" s="433"/>
      <c r="L18" s="433"/>
      <c r="M18" s="141"/>
    </row>
  </sheetData>
  <sheetProtection password="CC19" sheet="1" objects="1" scenarios="1"/>
  <mergeCells count="17">
    <mergeCell ref="K2:M3"/>
    <mergeCell ref="B18:C18"/>
    <mergeCell ref="I18:L18"/>
    <mergeCell ref="D18:H18"/>
    <mergeCell ref="L4:M4"/>
    <mergeCell ref="E2:E5"/>
    <mergeCell ref="F2:J3"/>
    <mergeCell ref="G4:G5"/>
    <mergeCell ref="H4:H5"/>
    <mergeCell ref="I4:I5"/>
    <mergeCell ref="J4:J5"/>
    <mergeCell ref="K4:K5"/>
    <mergeCell ref="A2:A5"/>
    <mergeCell ref="B2:D3"/>
    <mergeCell ref="B4:B5"/>
    <mergeCell ref="C4:D4"/>
    <mergeCell ref="F4:F5"/>
  </mergeCells>
  <pageMargins left="0.51181102362204722" right="0.39370078740157483" top="0.55118110236220474" bottom="0.35433070866141736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workbookViewId="0">
      <selection activeCell="AC15" sqref="AC15"/>
    </sheetView>
  </sheetViews>
  <sheetFormatPr defaultRowHeight="15" x14ac:dyDescent="0.25"/>
  <cols>
    <col min="1" max="1" width="3.85546875" customWidth="1"/>
    <col min="2" max="2" width="11.5703125" customWidth="1"/>
    <col min="3" max="3" width="5.85546875" customWidth="1"/>
    <col min="4" max="4" width="5" customWidth="1"/>
    <col min="5" max="5" width="4.7109375" customWidth="1"/>
    <col min="6" max="6" width="4.5703125" customWidth="1"/>
    <col min="7" max="7" width="4.7109375" customWidth="1"/>
    <col min="8" max="8" width="6.28515625" customWidth="1"/>
    <col min="9" max="9" width="4.5703125" customWidth="1"/>
    <col min="10" max="10" width="5" customWidth="1"/>
    <col min="11" max="11" width="4.7109375" customWidth="1"/>
    <col min="12" max="12" width="5" customWidth="1"/>
    <col min="13" max="13" width="6.7109375" customWidth="1"/>
    <col min="14" max="15" width="5.140625" customWidth="1"/>
    <col min="16" max="17" width="4.7109375" customWidth="1"/>
    <col min="18" max="18" width="7" customWidth="1"/>
    <col min="19" max="19" width="4.85546875" customWidth="1"/>
    <col min="20" max="20" width="5" customWidth="1"/>
    <col min="21" max="22" width="4.7109375" customWidth="1"/>
    <col min="23" max="23" width="6.42578125" customWidth="1"/>
    <col min="24" max="24" width="5" customWidth="1"/>
    <col min="25" max="26" width="5.28515625" customWidth="1"/>
    <col min="27" max="27" width="4.28515625" customWidth="1"/>
  </cols>
  <sheetData>
    <row r="1" spans="1:27" ht="16.5" thickBot="1" x14ac:dyDescent="0.3">
      <c r="A1" s="146" t="s">
        <v>383</v>
      </c>
      <c r="B1" s="79"/>
      <c r="C1" s="79"/>
      <c r="D1" s="79"/>
      <c r="E1" s="79"/>
      <c r="F1" s="79"/>
      <c r="G1" s="136" t="s">
        <v>392</v>
      </c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80"/>
      <c r="W1" s="79"/>
      <c r="X1" s="79"/>
      <c r="Y1" s="79"/>
      <c r="Z1" s="79"/>
      <c r="AA1" s="80"/>
    </row>
    <row r="2" spans="1:27" ht="15" customHeight="1" thickBot="1" x14ac:dyDescent="0.3">
      <c r="A2" s="528" t="s">
        <v>384</v>
      </c>
      <c r="B2" s="531" t="s">
        <v>385</v>
      </c>
      <c r="C2" s="532" t="s">
        <v>386</v>
      </c>
      <c r="D2" s="533"/>
      <c r="E2" s="533"/>
      <c r="F2" s="533"/>
      <c r="G2" s="534"/>
      <c r="H2" s="532" t="s">
        <v>387</v>
      </c>
      <c r="I2" s="533"/>
      <c r="J2" s="533"/>
      <c r="K2" s="533"/>
      <c r="L2" s="534"/>
      <c r="M2" s="532" t="s">
        <v>388</v>
      </c>
      <c r="N2" s="533"/>
      <c r="O2" s="533"/>
      <c r="P2" s="533"/>
      <c r="Q2" s="534"/>
      <c r="R2" s="532" t="s">
        <v>389</v>
      </c>
      <c r="S2" s="533"/>
      <c r="T2" s="533"/>
      <c r="U2" s="533"/>
      <c r="V2" s="534"/>
      <c r="W2" s="532" t="s">
        <v>133</v>
      </c>
      <c r="X2" s="533"/>
      <c r="Y2" s="533"/>
      <c r="Z2" s="533"/>
      <c r="AA2" s="534"/>
    </row>
    <row r="3" spans="1:27" x14ac:dyDescent="0.25">
      <c r="A3" s="529"/>
      <c r="B3" s="529"/>
      <c r="C3" s="528" t="s">
        <v>391</v>
      </c>
      <c r="D3" s="531" t="s">
        <v>347</v>
      </c>
      <c r="E3" s="535"/>
      <c r="F3" s="535"/>
      <c r="G3" s="536"/>
      <c r="H3" s="528" t="s">
        <v>391</v>
      </c>
      <c r="I3" s="531" t="s">
        <v>347</v>
      </c>
      <c r="J3" s="535"/>
      <c r="K3" s="535"/>
      <c r="L3" s="536"/>
      <c r="M3" s="528" t="s">
        <v>391</v>
      </c>
      <c r="N3" s="531" t="s">
        <v>347</v>
      </c>
      <c r="O3" s="535"/>
      <c r="P3" s="535"/>
      <c r="Q3" s="536"/>
      <c r="R3" s="528" t="s">
        <v>391</v>
      </c>
      <c r="S3" s="531" t="s">
        <v>347</v>
      </c>
      <c r="T3" s="535"/>
      <c r="U3" s="535"/>
      <c r="V3" s="536"/>
      <c r="W3" s="528" t="s">
        <v>391</v>
      </c>
      <c r="X3" s="531" t="s">
        <v>347</v>
      </c>
      <c r="Y3" s="535"/>
      <c r="Z3" s="535"/>
      <c r="AA3" s="536"/>
    </row>
    <row r="4" spans="1:27" ht="11.45" customHeight="1" thickBot="1" x14ac:dyDescent="0.3">
      <c r="A4" s="529"/>
      <c r="B4" s="529"/>
      <c r="C4" s="529"/>
      <c r="D4" s="537"/>
      <c r="E4" s="538"/>
      <c r="F4" s="538"/>
      <c r="G4" s="539"/>
      <c r="H4" s="529"/>
      <c r="I4" s="537"/>
      <c r="J4" s="538"/>
      <c r="K4" s="538"/>
      <c r="L4" s="539"/>
      <c r="M4" s="529"/>
      <c r="N4" s="537"/>
      <c r="O4" s="538"/>
      <c r="P4" s="538"/>
      <c r="Q4" s="539"/>
      <c r="R4" s="529"/>
      <c r="S4" s="537"/>
      <c r="T4" s="538"/>
      <c r="U4" s="538"/>
      <c r="V4" s="539"/>
      <c r="W4" s="529"/>
      <c r="X4" s="537"/>
      <c r="Y4" s="538"/>
      <c r="Z4" s="538"/>
      <c r="AA4" s="539"/>
    </row>
    <row r="5" spans="1:27" ht="15.75" thickBot="1" x14ac:dyDescent="0.3">
      <c r="A5" s="530"/>
      <c r="B5" s="530"/>
      <c r="C5" s="530"/>
      <c r="D5" s="147" t="s">
        <v>62</v>
      </c>
      <c r="E5" s="147" t="s">
        <v>63</v>
      </c>
      <c r="F5" s="147" t="s">
        <v>64</v>
      </c>
      <c r="G5" s="147" t="s">
        <v>65</v>
      </c>
      <c r="H5" s="530"/>
      <c r="I5" s="147" t="s">
        <v>62</v>
      </c>
      <c r="J5" s="147" t="s">
        <v>63</v>
      </c>
      <c r="K5" s="147" t="s">
        <v>64</v>
      </c>
      <c r="L5" s="147" t="s">
        <v>65</v>
      </c>
      <c r="M5" s="530"/>
      <c r="N5" s="147" t="s">
        <v>62</v>
      </c>
      <c r="O5" s="147" t="s">
        <v>63</v>
      </c>
      <c r="P5" s="147" t="s">
        <v>64</v>
      </c>
      <c r="Q5" s="147" t="s">
        <v>65</v>
      </c>
      <c r="R5" s="530"/>
      <c r="S5" s="147" t="s">
        <v>62</v>
      </c>
      <c r="T5" s="147" t="s">
        <v>63</v>
      </c>
      <c r="U5" s="147" t="s">
        <v>64</v>
      </c>
      <c r="V5" s="147" t="s">
        <v>65</v>
      </c>
      <c r="W5" s="530"/>
      <c r="X5" s="147" t="s">
        <v>62</v>
      </c>
      <c r="Y5" s="147" t="s">
        <v>63</v>
      </c>
      <c r="Z5" s="147" t="s">
        <v>64</v>
      </c>
      <c r="AA5" s="147" t="s">
        <v>65</v>
      </c>
    </row>
    <row r="6" spans="1:27" ht="15.75" thickBot="1" x14ac:dyDescent="0.3">
      <c r="A6" s="234">
        <v>1</v>
      </c>
      <c r="B6" s="233">
        <v>2</v>
      </c>
      <c r="C6" s="148">
        <v>3</v>
      </c>
      <c r="D6" s="148">
        <v>4</v>
      </c>
      <c r="E6" s="148">
        <v>5</v>
      </c>
      <c r="F6" s="148">
        <v>6</v>
      </c>
      <c r="G6" s="148">
        <v>7</v>
      </c>
      <c r="H6" s="148">
        <v>8</v>
      </c>
      <c r="I6" s="148">
        <v>9</v>
      </c>
      <c r="J6" s="148">
        <v>10</v>
      </c>
      <c r="K6" s="148">
        <v>11</v>
      </c>
      <c r="L6" s="148">
        <v>12</v>
      </c>
      <c r="M6" s="148">
        <v>13</v>
      </c>
      <c r="N6" s="148">
        <v>14</v>
      </c>
      <c r="O6" s="148">
        <v>15</v>
      </c>
      <c r="P6" s="148">
        <v>16</v>
      </c>
      <c r="Q6" s="148">
        <v>17</v>
      </c>
      <c r="R6" s="148">
        <v>18</v>
      </c>
      <c r="S6" s="148">
        <v>19</v>
      </c>
      <c r="T6" s="148">
        <v>20</v>
      </c>
      <c r="U6" s="148">
        <v>21</v>
      </c>
      <c r="V6" s="149">
        <v>22</v>
      </c>
      <c r="W6" s="150">
        <v>23</v>
      </c>
      <c r="X6" s="151">
        <v>24</v>
      </c>
      <c r="Y6" s="151">
        <v>25</v>
      </c>
      <c r="Z6" s="151">
        <v>26</v>
      </c>
      <c r="AA6" s="152">
        <v>27</v>
      </c>
    </row>
    <row r="7" spans="1:27" ht="85.9" customHeight="1" thickBot="1" x14ac:dyDescent="0.3">
      <c r="A7" s="235"/>
      <c r="B7" s="229" t="s">
        <v>411</v>
      </c>
      <c r="C7" s="181" t="s">
        <v>16</v>
      </c>
      <c r="D7" s="181" t="s">
        <v>16</v>
      </c>
      <c r="E7" s="181" t="s">
        <v>16</v>
      </c>
      <c r="F7" s="181" t="s">
        <v>16</v>
      </c>
      <c r="G7" s="181" t="s">
        <v>16</v>
      </c>
      <c r="H7" s="181" t="s">
        <v>16</v>
      </c>
      <c r="I7" s="232" t="s">
        <v>16</v>
      </c>
      <c r="J7" s="181" t="s">
        <v>16</v>
      </c>
      <c r="K7" s="181" t="s">
        <v>16</v>
      </c>
      <c r="L7" s="181" t="s">
        <v>16</v>
      </c>
      <c r="M7" s="226">
        <f>M8+M9+M10</f>
        <v>4.3999999999999995</v>
      </c>
      <c r="N7" s="225" t="s">
        <v>16</v>
      </c>
      <c r="O7" s="226">
        <v>2.9</v>
      </c>
      <c r="P7" s="226">
        <v>0.7</v>
      </c>
      <c r="Q7" s="226">
        <v>0.8</v>
      </c>
      <c r="R7" s="181" t="s">
        <v>16</v>
      </c>
      <c r="S7" s="181" t="s">
        <v>16</v>
      </c>
      <c r="T7" s="181" t="s">
        <v>16</v>
      </c>
      <c r="U7" s="181" t="s">
        <v>16</v>
      </c>
      <c r="V7" s="181" t="s">
        <v>16</v>
      </c>
      <c r="W7" s="226">
        <f>M7</f>
        <v>4.3999999999999995</v>
      </c>
      <c r="X7" s="226" t="s">
        <v>16</v>
      </c>
      <c r="Y7" s="226">
        <f>O7</f>
        <v>2.9</v>
      </c>
      <c r="Z7" s="226">
        <f>P7</f>
        <v>0.7</v>
      </c>
      <c r="AA7" s="226">
        <f>Q7</f>
        <v>0.8</v>
      </c>
    </row>
    <row r="8" spans="1:27" ht="40.15" customHeight="1" thickBot="1" x14ac:dyDescent="0.3">
      <c r="A8" s="236">
        <v>1</v>
      </c>
      <c r="B8" s="229" t="s">
        <v>409</v>
      </c>
      <c r="C8" s="181" t="s">
        <v>16</v>
      </c>
      <c r="D8" s="181" t="s">
        <v>16</v>
      </c>
      <c r="E8" s="181" t="s">
        <v>16</v>
      </c>
      <c r="F8" s="181" t="s">
        <v>16</v>
      </c>
      <c r="G8" s="181" t="s">
        <v>16</v>
      </c>
      <c r="H8" s="181" t="s">
        <v>16</v>
      </c>
      <c r="I8" s="181" t="s">
        <v>16</v>
      </c>
      <c r="J8" s="181" t="s">
        <v>16</v>
      </c>
      <c r="K8" s="181" t="s">
        <v>16</v>
      </c>
      <c r="L8" s="181" t="s">
        <v>16</v>
      </c>
      <c r="M8" s="232">
        <v>2.9</v>
      </c>
      <c r="N8" s="224" t="s">
        <v>16</v>
      </c>
      <c r="O8" s="181">
        <v>2.9</v>
      </c>
      <c r="P8" s="181" t="s">
        <v>16</v>
      </c>
      <c r="Q8" s="181" t="s">
        <v>16</v>
      </c>
      <c r="R8" s="181" t="s">
        <v>16</v>
      </c>
      <c r="S8" s="181" t="s">
        <v>16</v>
      </c>
      <c r="T8" s="181" t="s">
        <v>16</v>
      </c>
      <c r="U8" s="181" t="s">
        <v>16</v>
      </c>
      <c r="V8" s="181" t="s">
        <v>16</v>
      </c>
      <c r="W8" s="215">
        <f>M8</f>
        <v>2.9</v>
      </c>
      <c r="X8" s="232" t="s">
        <v>16</v>
      </c>
      <c r="Y8" s="181">
        <f>O8</f>
        <v>2.9</v>
      </c>
      <c r="Z8" s="181" t="s">
        <v>16</v>
      </c>
      <c r="AA8" s="181" t="s">
        <v>16</v>
      </c>
    </row>
    <row r="9" spans="1:27" ht="21.6" customHeight="1" thickBot="1" x14ac:dyDescent="0.3">
      <c r="A9" s="236">
        <v>2</v>
      </c>
      <c r="B9" s="229" t="s">
        <v>410</v>
      </c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>
        <v>0.7</v>
      </c>
      <c r="N9" s="224" t="s">
        <v>16</v>
      </c>
      <c r="O9" s="232" t="s">
        <v>16</v>
      </c>
      <c r="P9" s="232">
        <v>0.7</v>
      </c>
      <c r="Q9" s="232"/>
      <c r="R9" s="232"/>
      <c r="S9" s="232"/>
      <c r="T9" s="232"/>
      <c r="U9" s="232"/>
      <c r="V9" s="232"/>
      <c r="W9" s="232">
        <f>M9</f>
        <v>0.7</v>
      </c>
      <c r="X9" s="232" t="s">
        <v>16</v>
      </c>
      <c r="Y9" s="232" t="s">
        <v>16</v>
      </c>
      <c r="Z9" s="232">
        <f>P9</f>
        <v>0.7</v>
      </c>
      <c r="AA9" s="232" t="s">
        <v>16</v>
      </c>
    </row>
    <row r="10" spans="1:27" ht="21" customHeight="1" thickBot="1" x14ac:dyDescent="0.3">
      <c r="A10" s="236">
        <v>3</v>
      </c>
      <c r="B10" s="229" t="s">
        <v>419</v>
      </c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>
        <v>0.8</v>
      </c>
      <c r="N10" s="224"/>
      <c r="O10" s="232"/>
      <c r="P10" s="232"/>
      <c r="Q10" s="232">
        <v>0.8</v>
      </c>
      <c r="R10" s="232"/>
      <c r="S10" s="232"/>
      <c r="T10" s="232"/>
      <c r="U10" s="232"/>
      <c r="V10" s="232"/>
      <c r="W10" s="232">
        <f>M10</f>
        <v>0.8</v>
      </c>
      <c r="X10" s="232" t="s">
        <v>16</v>
      </c>
      <c r="Y10" s="232" t="s">
        <v>16</v>
      </c>
      <c r="Z10" s="232" t="s">
        <v>16</v>
      </c>
      <c r="AA10" s="232">
        <f>Q10</f>
        <v>0.8</v>
      </c>
    </row>
    <row r="11" spans="1:27" ht="36.6" customHeight="1" thickBot="1" x14ac:dyDescent="0.3">
      <c r="A11" s="235"/>
      <c r="B11" s="237" t="s">
        <v>417</v>
      </c>
      <c r="C11" s="215" t="str">
        <f>C8</f>
        <v>-</v>
      </c>
      <c r="D11" s="215" t="str">
        <f t="shared" ref="D11:Y11" si="0">D8</f>
        <v>-</v>
      </c>
      <c r="E11" s="215" t="str">
        <f t="shared" si="0"/>
        <v>-</v>
      </c>
      <c r="F11" s="215" t="str">
        <f t="shared" si="0"/>
        <v>-</v>
      </c>
      <c r="G11" s="215" t="str">
        <f t="shared" si="0"/>
        <v>-</v>
      </c>
      <c r="H11" s="215" t="str">
        <f t="shared" si="0"/>
        <v>-</v>
      </c>
      <c r="I11" s="215" t="str">
        <f t="shared" si="0"/>
        <v>-</v>
      </c>
      <c r="J11" s="215" t="str">
        <f t="shared" si="0"/>
        <v>-</v>
      </c>
      <c r="K11" s="215" t="str">
        <f t="shared" si="0"/>
        <v>-</v>
      </c>
      <c r="L11" s="215" t="str">
        <f t="shared" si="0"/>
        <v>-</v>
      </c>
      <c r="M11" s="226">
        <f>M7</f>
        <v>4.3999999999999995</v>
      </c>
      <c r="N11" s="226" t="str">
        <f t="shared" si="0"/>
        <v>-</v>
      </c>
      <c r="O11" s="226">
        <f t="shared" si="0"/>
        <v>2.9</v>
      </c>
      <c r="P11" s="226">
        <f>P7</f>
        <v>0.7</v>
      </c>
      <c r="Q11" s="226">
        <f>Q7</f>
        <v>0.8</v>
      </c>
      <c r="R11" s="215" t="str">
        <f t="shared" si="0"/>
        <v>-</v>
      </c>
      <c r="S11" s="215" t="str">
        <f t="shared" si="0"/>
        <v>-</v>
      </c>
      <c r="T11" s="215" t="str">
        <f t="shared" si="0"/>
        <v>-</v>
      </c>
      <c r="U11" s="215" t="str">
        <f t="shared" si="0"/>
        <v>-</v>
      </c>
      <c r="V11" s="215" t="str">
        <f t="shared" si="0"/>
        <v>-</v>
      </c>
      <c r="W11" s="226">
        <f>W7</f>
        <v>4.3999999999999995</v>
      </c>
      <c r="X11" s="226" t="str">
        <f t="shared" si="0"/>
        <v>-</v>
      </c>
      <c r="Y11" s="226">
        <f t="shared" si="0"/>
        <v>2.9</v>
      </c>
      <c r="Z11" s="226">
        <f>Z7</f>
        <v>0.7</v>
      </c>
      <c r="AA11" s="226">
        <f>AA7</f>
        <v>0.8</v>
      </c>
    </row>
    <row r="12" spans="1:27" ht="21" customHeight="1" thickBot="1" x14ac:dyDescent="0.3">
      <c r="A12" s="524" t="s">
        <v>390</v>
      </c>
      <c r="B12" s="525"/>
      <c r="C12" s="215" t="s">
        <v>16</v>
      </c>
      <c r="D12" s="215" t="s">
        <v>16</v>
      </c>
      <c r="E12" s="215" t="s">
        <v>16</v>
      </c>
      <c r="F12" s="215" t="s">
        <v>16</v>
      </c>
      <c r="G12" s="215" t="s">
        <v>16</v>
      </c>
      <c r="H12" s="215" t="s">
        <v>16</v>
      </c>
      <c r="I12" s="215" t="s">
        <v>16</v>
      </c>
      <c r="J12" s="215" t="s">
        <v>16</v>
      </c>
      <c r="K12" s="215" t="s">
        <v>16</v>
      </c>
      <c r="L12" s="215" t="s">
        <v>16</v>
      </c>
      <c r="M12" s="228">
        <v>100</v>
      </c>
      <c r="N12" s="227" t="s">
        <v>16</v>
      </c>
      <c r="O12" s="211" t="s">
        <v>16</v>
      </c>
      <c r="P12" s="211" t="s">
        <v>16</v>
      </c>
      <c r="Q12" s="211" t="s">
        <v>16</v>
      </c>
      <c r="R12" s="211" t="s">
        <v>16</v>
      </c>
      <c r="S12" s="211" t="str">
        <f>K12</f>
        <v>-</v>
      </c>
      <c r="T12" s="211" t="str">
        <f>L12</f>
        <v>-</v>
      </c>
      <c r="U12" s="211" t="s">
        <v>16</v>
      </c>
      <c r="V12" s="211" t="s">
        <v>16</v>
      </c>
      <c r="W12" s="228">
        <v>100</v>
      </c>
      <c r="X12" s="226" t="s">
        <v>16</v>
      </c>
      <c r="Y12" s="215" t="s">
        <v>16</v>
      </c>
      <c r="Z12" s="215" t="s">
        <v>16</v>
      </c>
      <c r="AA12" s="215" t="s">
        <v>16</v>
      </c>
    </row>
    <row r="13" spans="1:27" ht="63.6" customHeight="1" thickBot="1" x14ac:dyDescent="0.3">
      <c r="A13" s="240"/>
      <c r="B13" s="229" t="s">
        <v>421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28">
        <f>M14</f>
        <v>19.3</v>
      </c>
      <c r="N13" s="227" t="s">
        <v>16</v>
      </c>
      <c r="O13" s="211" t="s">
        <v>16</v>
      </c>
      <c r="P13" s="228">
        <f>P14</f>
        <v>19.3</v>
      </c>
      <c r="Q13" s="211" t="s">
        <v>16</v>
      </c>
      <c r="R13" s="211"/>
      <c r="S13" s="211"/>
      <c r="T13" s="211"/>
      <c r="U13" s="211"/>
      <c r="V13" s="211"/>
      <c r="W13" s="228">
        <f>W14</f>
        <v>19.3</v>
      </c>
      <c r="X13" s="226" t="s">
        <v>16</v>
      </c>
      <c r="Y13" s="232" t="s">
        <v>16</v>
      </c>
      <c r="Z13" s="243">
        <f>Z14</f>
        <v>19.3</v>
      </c>
      <c r="AA13" s="232" t="s">
        <v>16</v>
      </c>
    </row>
    <row r="14" spans="1:27" ht="27.6" customHeight="1" thickBot="1" x14ac:dyDescent="0.3">
      <c r="A14" s="236">
        <v>1</v>
      </c>
      <c r="B14" s="230" t="s">
        <v>422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42">
        <v>19.3</v>
      </c>
      <c r="N14" s="227" t="s">
        <v>16</v>
      </c>
      <c r="O14" s="211" t="s">
        <v>16</v>
      </c>
      <c r="P14" s="241">
        <v>19.3</v>
      </c>
      <c r="Q14" s="211" t="s">
        <v>16</v>
      </c>
      <c r="R14" s="211"/>
      <c r="S14" s="211"/>
      <c r="T14" s="211"/>
      <c r="U14" s="211"/>
      <c r="V14" s="211"/>
      <c r="W14" s="242">
        <f>M14</f>
        <v>19.3</v>
      </c>
      <c r="X14" s="226" t="s">
        <v>16</v>
      </c>
      <c r="Y14" s="232" t="s">
        <v>16</v>
      </c>
      <c r="Z14" s="241">
        <f>P14</f>
        <v>19.3</v>
      </c>
      <c r="AA14" s="232" t="s">
        <v>16</v>
      </c>
    </row>
    <row r="15" spans="1:27" ht="86.45" customHeight="1" thickBot="1" x14ac:dyDescent="0.3">
      <c r="A15" s="238"/>
      <c r="B15" s="229" t="s">
        <v>411</v>
      </c>
      <c r="C15" s="215" t="s">
        <v>16</v>
      </c>
      <c r="D15" s="215" t="s">
        <v>16</v>
      </c>
      <c r="E15" s="215" t="s">
        <v>16</v>
      </c>
      <c r="F15" s="215" t="s">
        <v>16</v>
      </c>
      <c r="G15" s="215" t="s">
        <v>16</v>
      </c>
      <c r="H15" s="215" t="s">
        <v>16</v>
      </c>
      <c r="I15" s="215" t="s">
        <v>16</v>
      </c>
      <c r="J15" s="215" t="s">
        <v>16</v>
      </c>
      <c r="K15" s="215" t="s">
        <v>16</v>
      </c>
      <c r="L15" s="215" t="s">
        <v>16</v>
      </c>
      <c r="M15" s="226">
        <f>M16</f>
        <v>1.2</v>
      </c>
      <c r="N15" s="225">
        <f>N16</f>
        <v>1.2</v>
      </c>
      <c r="O15" s="232" t="s">
        <v>16</v>
      </c>
      <c r="P15" s="232" t="s">
        <v>16</v>
      </c>
      <c r="Q15" s="215" t="s">
        <v>16</v>
      </c>
      <c r="R15" s="215" t="s">
        <v>16</v>
      </c>
      <c r="S15" s="215" t="s">
        <v>16</v>
      </c>
      <c r="T15" s="215" t="s">
        <v>16</v>
      </c>
      <c r="U15" s="215" t="s">
        <v>16</v>
      </c>
      <c r="V15" s="215" t="s">
        <v>16</v>
      </c>
      <c r="W15" s="226">
        <f>W16</f>
        <v>1.2</v>
      </c>
      <c r="X15" s="225">
        <f>X16</f>
        <v>1.2</v>
      </c>
      <c r="Y15" s="232" t="s">
        <v>16</v>
      </c>
      <c r="Z15" s="232" t="s">
        <v>16</v>
      </c>
      <c r="AA15" s="215" t="s">
        <v>16</v>
      </c>
    </row>
    <row r="16" spans="1:27" ht="30.6" customHeight="1" thickBot="1" x14ac:dyDescent="0.3">
      <c r="A16" s="236">
        <v>1</v>
      </c>
      <c r="B16" s="230" t="s">
        <v>420</v>
      </c>
      <c r="C16" s="215" t="s">
        <v>16</v>
      </c>
      <c r="D16" s="215" t="s">
        <v>16</v>
      </c>
      <c r="E16" s="215" t="s">
        <v>16</v>
      </c>
      <c r="F16" s="215" t="s">
        <v>16</v>
      </c>
      <c r="G16" s="215" t="s">
        <v>16</v>
      </c>
      <c r="H16" s="215" t="s">
        <v>16</v>
      </c>
      <c r="I16" s="215" t="s">
        <v>16</v>
      </c>
      <c r="J16" s="215" t="s">
        <v>16</v>
      </c>
      <c r="K16" s="215" t="s">
        <v>16</v>
      </c>
      <c r="L16" s="215" t="s">
        <v>16</v>
      </c>
      <c r="M16" s="215">
        <v>1.2</v>
      </c>
      <c r="N16" s="232">
        <v>1.2</v>
      </c>
      <c r="O16" s="232" t="s">
        <v>16</v>
      </c>
      <c r="P16" s="211" t="s">
        <v>16</v>
      </c>
      <c r="Q16" s="211" t="s">
        <v>16</v>
      </c>
      <c r="R16" s="211" t="s">
        <v>16</v>
      </c>
      <c r="S16" s="211" t="str">
        <f t="shared" ref="S16:T18" si="1">K16</f>
        <v>-</v>
      </c>
      <c r="T16" s="211" t="str">
        <f t="shared" si="1"/>
        <v>-</v>
      </c>
      <c r="U16" s="211" t="s">
        <v>16</v>
      </c>
      <c r="V16" s="211" t="s">
        <v>16</v>
      </c>
      <c r="W16" s="215">
        <f>M16</f>
        <v>1.2</v>
      </c>
      <c r="X16" s="232">
        <f>N16</f>
        <v>1.2</v>
      </c>
      <c r="Y16" s="232" t="s">
        <v>16</v>
      </c>
      <c r="Z16" s="215" t="s">
        <v>16</v>
      </c>
      <c r="AA16" s="215" t="s">
        <v>16</v>
      </c>
    </row>
    <row r="17" spans="1:27" ht="44.45" customHeight="1" thickBot="1" x14ac:dyDescent="0.3">
      <c r="A17" s="239"/>
      <c r="B17" s="231" t="s">
        <v>418</v>
      </c>
      <c r="C17" s="215" t="s">
        <v>16</v>
      </c>
      <c r="D17" s="215" t="s">
        <v>16</v>
      </c>
      <c r="E17" s="215" t="s">
        <v>16</v>
      </c>
      <c r="F17" s="215" t="s">
        <v>16</v>
      </c>
      <c r="G17" s="215" t="s">
        <v>16</v>
      </c>
      <c r="H17" s="215" t="s">
        <v>16</v>
      </c>
      <c r="I17" s="215" t="s">
        <v>16</v>
      </c>
      <c r="J17" s="215" t="s">
        <v>16</v>
      </c>
      <c r="K17" s="215" t="s">
        <v>16</v>
      </c>
      <c r="L17" s="215" t="s">
        <v>16</v>
      </c>
      <c r="M17" s="243">
        <f>M13+M15</f>
        <v>20.5</v>
      </c>
      <c r="N17" s="228">
        <f>N15</f>
        <v>1.2</v>
      </c>
      <c r="O17" s="226" t="s">
        <v>16</v>
      </c>
      <c r="P17" s="228">
        <f>P13</f>
        <v>19.3</v>
      </c>
      <c r="Q17" s="211" t="s">
        <v>16</v>
      </c>
      <c r="R17" s="211" t="s">
        <v>16</v>
      </c>
      <c r="S17" s="211" t="str">
        <f t="shared" si="1"/>
        <v>-</v>
      </c>
      <c r="T17" s="211" t="str">
        <f t="shared" si="1"/>
        <v>-</v>
      </c>
      <c r="U17" s="211" t="s">
        <v>16</v>
      </c>
      <c r="V17" s="211" t="s">
        <v>16</v>
      </c>
      <c r="W17" s="243">
        <f>M17</f>
        <v>20.5</v>
      </c>
      <c r="X17" s="243">
        <f>N17</f>
        <v>1.2</v>
      </c>
      <c r="Y17" s="226" t="s">
        <v>16</v>
      </c>
      <c r="Z17" s="243">
        <f>P17</f>
        <v>19.3</v>
      </c>
      <c r="AA17" s="215" t="s">
        <v>16</v>
      </c>
    </row>
    <row r="18" spans="1:27" ht="30" customHeight="1" thickBot="1" x14ac:dyDescent="0.3">
      <c r="A18" s="526" t="s">
        <v>390</v>
      </c>
      <c r="B18" s="527"/>
      <c r="C18" s="215" t="s">
        <v>16</v>
      </c>
      <c r="D18" s="215" t="s">
        <v>16</v>
      </c>
      <c r="E18" s="215" t="s">
        <v>16</v>
      </c>
      <c r="F18" s="215" t="s">
        <v>16</v>
      </c>
      <c r="G18" s="215" t="s">
        <v>16</v>
      </c>
      <c r="H18" s="215" t="s">
        <v>16</v>
      </c>
      <c r="I18" s="215" t="s">
        <v>16</v>
      </c>
      <c r="J18" s="215" t="s">
        <v>16</v>
      </c>
      <c r="K18" s="215" t="s">
        <v>16</v>
      </c>
      <c r="L18" s="215" t="s">
        <v>16</v>
      </c>
      <c r="M18" s="228">
        <v>100</v>
      </c>
      <c r="N18" s="227" t="s">
        <v>16</v>
      </c>
      <c r="O18" s="211" t="s">
        <v>16</v>
      </c>
      <c r="P18" s="211" t="s">
        <v>16</v>
      </c>
      <c r="Q18" s="211" t="s">
        <v>16</v>
      </c>
      <c r="R18" s="211" t="s">
        <v>16</v>
      </c>
      <c r="S18" s="211" t="str">
        <f t="shared" si="1"/>
        <v>-</v>
      </c>
      <c r="T18" s="211" t="str">
        <f t="shared" si="1"/>
        <v>-</v>
      </c>
      <c r="U18" s="211" t="s">
        <v>16</v>
      </c>
      <c r="V18" s="211" t="s">
        <v>16</v>
      </c>
      <c r="W18" s="228">
        <v>100</v>
      </c>
      <c r="X18" s="226" t="s">
        <v>16</v>
      </c>
      <c r="Y18" s="215" t="s">
        <v>16</v>
      </c>
      <c r="Z18" s="215" t="s">
        <v>16</v>
      </c>
      <c r="AA18" s="215" t="s">
        <v>16</v>
      </c>
    </row>
  </sheetData>
  <sheetProtection password="CC19" sheet="1" objects="1" scenarios="1"/>
  <mergeCells count="19">
    <mergeCell ref="W2:AA2"/>
    <mergeCell ref="W3:W5"/>
    <mergeCell ref="X3:AA4"/>
    <mergeCell ref="H3:H5"/>
    <mergeCell ref="I3:L4"/>
    <mergeCell ref="M2:Q2"/>
    <mergeCell ref="M3:M5"/>
    <mergeCell ref="N3:Q4"/>
    <mergeCell ref="R2:V2"/>
    <mergeCell ref="R3:R5"/>
    <mergeCell ref="S3:V4"/>
    <mergeCell ref="H2:L2"/>
    <mergeCell ref="A12:B12"/>
    <mergeCell ref="A18:B18"/>
    <mergeCell ref="A2:A5"/>
    <mergeCell ref="B2:B5"/>
    <mergeCell ref="C2:G2"/>
    <mergeCell ref="C3:C5"/>
    <mergeCell ref="D3:G4"/>
  </mergeCells>
  <pageMargins left="0.11811023622047245" right="0.11811023622047245" top="0.55118110236220474" bottom="0.35433070866141736" header="0" footer="0"/>
  <pageSetup paperSize="9" scale="9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zoomScaleNormal="100" workbookViewId="0">
      <selection activeCell="I19" sqref="I19:L19"/>
    </sheetView>
  </sheetViews>
  <sheetFormatPr defaultRowHeight="15" x14ac:dyDescent="0.25"/>
  <cols>
    <col min="1" max="1" width="5.7109375" customWidth="1"/>
    <col min="2" max="2" width="12.140625" customWidth="1"/>
    <col min="3" max="4" width="10.28515625" customWidth="1"/>
    <col min="5" max="5" width="10.42578125" customWidth="1"/>
    <col min="6" max="6" width="11.7109375" customWidth="1"/>
    <col min="7" max="7" width="9.85546875" customWidth="1"/>
    <col min="8" max="8" width="15.140625" bestFit="1" customWidth="1"/>
    <col min="9" max="9" width="7.7109375" customWidth="1"/>
    <col min="10" max="10" width="8.42578125" customWidth="1"/>
    <col min="11" max="11" width="9.28515625" customWidth="1"/>
    <col min="12" max="12" width="12.42578125" customWidth="1"/>
    <col min="13" max="13" width="11.7109375" customWidth="1"/>
  </cols>
  <sheetData>
    <row r="1" spans="1:13" ht="20.45" customHeight="1" thickBot="1" x14ac:dyDescent="0.3">
      <c r="A1" s="540" t="s">
        <v>401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540"/>
    </row>
    <row r="2" spans="1:13" ht="40.15" customHeight="1" x14ac:dyDescent="0.25">
      <c r="A2" s="420" t="s">
        <v>384</v>
      </c>
      <c r="B2" s="420" t="s">
        <v>385</v>
      </c>
      <c r="C2" s="420" t="s">
        <v>393</v>
      </c>
      <c r="D2" s="420" t="s">
        <v>402</v>
      </c>
      <c r="E2" s="420" t="s">
        <v>403</v>
      </c>
      <c r="F2" s="420" t="s">
        <v>394</v>
      </c>
      <c r="G2" s="541" t="s">
        <v>10</v>
      </c>
      <c r="H2" s="542"/>
      <c r="I2" s="542"/>
      <c r="J2" s="542"/>
      <c r="K2" s="543"/>
      <c r="L2" s="420" t="s">
        <v>395</v>
      </c>
      <c r="M2" s="420" t="s">
        <v>405</v>
      </c>
    </row>
    <row r="3" spans="1:13" x14ac:dyDescent="0.25">
      <c r="A3" s="421"/>
      <c r="B3" s="421"/>
      <c r="C3" s="421"/>
      <c r="D3" s="421"/>
      <c r="E3" s="421"/>
      <c r="F3" s="421"/>
      <c r="G3" s="508"/>
      <c r="H3" s="509"/>
      <c r="I3" s="509"/>
      <c r="J3" s="509"/>
      <c r="K3" s="544"/>
      <c r="L3" s="421"/>
      <c r="M3" s="421"/>
    </row>
    <row r="4" spans="1:13" x14ac:dyDescent="0.25">
      <c r="A4" s="421"/>
      <c r="B4" s="421"/>
      <c r="C4" s="421"/>
      <c r="D4" s="421"/>
      <c r="E4" s="421"/>
      <c r="F4" s="421"/>
      <c r="G4" s="508"/>
      <c r="H4" s="509"/>
      <c r="I4" s="509"/>
      <c r="J4" s="509"/>
      <c r="K4" s="544"/>
      <c r="L4" s="421"/>
      <c r="M4" s="421"/>
    </row>
    <row r="5" spans="1:13" ht="15.75" thickBot="1" x14ac:dyDescent="0.3">
      <c r="A5" s="421"/>
      <c r="B5" s="421"/>
      <c r="C5" s="421"/>
      <c r="D5" s="421"/>
      <c r="E5" s="421"/>
      <c r="F5" s="421"/>
      <c r="G5" s="510"/>
      <c r="H5" s="511"/>
      <c r="I5" s="511"/>
      <c r="J5" s="511"/>
      <c r="K5" s="516"/>
      <c r="L5" s="421"/>
      <c r="M5" s="421"/>
    </row>
    <row r="6" spans="1:13" ht="81" customHeight="1" thickBot="1" x14ac:dyDescent="0.3">
      <c r="A6" s="421"/>
      <c r="B6" s="421"/>
      <c r="C6" s="421"/>
      <c r="D6" s="421"/>
      <c r="E6" s="421"/>
      <c r="F6" s="421"/>
      <c r="G6" s="420" t="s">
        <v>396</v>
      </c>
      <c r="H6" s="420" t="s">
        <v>397</v>
      </c>
      <c r="I6" s="429" t="s">
        <v>398</v>
      </c>
      <c r="J6" s="512"/>
      <c r="K6" s="545"/>
      <c r="L6" s="421"/>
      <c r="M6" s="421"/>
    </row>
    <row r="7" spans="1:13" ht="54" customHeight="1" x14ac:dyDescent="0.25">
      <c r="A7" s="421"/>
      <c r="B7" s="421"/>
      <c r="C7" s="421"/>
      <c r="D7" s="421"/>
      <c r="E7" s="421"/>
      <c r="F7" s="421"/>
      <c r="G7" s="421"/>
      <c r="H7" s="421"/>
      <c r="I7" s="420" t="s">
        <v>404</v>
      </c>
      <c r="J7" s="420" t="s">
        <v>399</v>
      </c>
      <c r="K7" s="420" t="s">
        <v>400</v>
      </c>
      <c r="L7" s="421"/>
      <c r="M7" s="421"/>
    </row>
    <row r="8" spans="1:13" ht="12" customHeight="1" thickBot="1" x14ac:dyDescent="0.3">
      <c r="A8" s="422"/>
      <c r="B8" s="422"/>
      <c r="C8" s="422"/>
      <c r="D8" s="422"/>
      <c r="E8" s="422"/>
      <c r="F8" s="422"/>
      <c r="G8" s="422"/>
      <c r="H8" s="422"/>
      <c r="I8" s="422"/>
      <c r="J8" s="422"/>
      <c r="K8" s="422"/>
      <c r="L8" s="422"/>
      <c r="M8" s="422"/>
    </row>
    <row r="9" spans="1:13" ht="15.75" thickBot="1" x14ac:dyDescent="0.3">
      <c r="A9" s="27">
        <v>1</v>
      </c>
      <c r="B9" s="28">
        <v>2</v>
      </c>
      <c r="C9" s="28">
        <v>3</v>
      </c>
      <c r="D9" s="28">
        <v>4</v>
      </c>
      <c r="E9" s="28">
        <v>5</v>
      </c>
      <c r="F9" s="28">
        <v>6</v>
      </c>
      <c r="G9" s="28">
        <v>7</v>
      </c>
      <c r="H9" s="28">
        <v>8</v>
      </c>
      <c r="I9" s="28">
        <v>9</v>
      </c>
      <c r="J9" s="28">
        <v>10</v>
      </c>
      <c r="K9" s="28">
        <v>11</v>
      </c>
      <c r="L9" s="28">
        <v>12</v>
      </c>
      <c r="M9" s="28">
        <v>13</v>
      </c>
    </row>
    <row r="10" spans="1:13" ht="15.75" thickBot="1" x14ac:dyDescent="0.3">
      <c r="A10" s="212" t="s">
        <v>16</v>
      </c>
      <c r="B10" s="212" t="s">
        <v>16</v>
      </c>
      <c r="C10" s="212" t="s">
        <v>16</v>
      </c>
      <c r="D10" s="212" t="s">
        <v>16</v>
      </c>
      <c r="E10" s="212" t="s">
        <v>16</v>
      </c>
      <c r="F10" s="212" t="s">
        <v>16</v>
      </c>
      <c r="G10" s="212" t="s">
        <v>16</v>
      </c>
      <c r="H10" s="212" t="s">
        <v>16</v>
      </c>
      <c r="I10" s="212" t="s">
        <v>16</v>
      </c>
      <c r="J10" s="212" t="s">
        <v>16</v>
      </c>
      <c r="K10" s="212" t="s">
        <v>16</v>
      </c>
      <c r="L10" s="212" t="s">
        <v>16</v>
      </c>
      <c r="M10" s="212" t="s">
        <v>16</v>
      </c>
    </row>
    <row r="11" spans="1:13" ht="15.75" thickBot="1" x14ac:dyDescent="0.3">
      <c r="A11" s="212" t="s">
        <v>16</v>
      </c>
      <c r="B11" s="212" t="s">
        <v>16</v>
      </c>
      <c r="C11" s="212" t="s">
        <v>16</v>
      </c>
      <c r="D11" s="212" t="s">
        <v>16</v>
      </c>
      <c r="E11" s="212" t="s">
        <v>16</v>
      </c>
      <c r="F11" s="212" t="s">
        <v>16</v>
      </c>
      <c r="G11" s="212" t="s">
        <v>16</v>
      </c>
      <c r="H11" s="212" t="s">
        <v>16</v>
      </c>
      <c r="I11" s="212" t="s">
        <v>16</v>
      </c>
      <c r="J11" s="212" t="s">
        <v>16</v>
      </c>
      <c r="K11" s="212" t="s">
        <v>16</v>
      </c>
      <c r="L11" s="212" t="s">
        <v>16</v>
      </c>
      <c r="M11" s="212" t="s">
        <v>16</v>
      </c>
    </row>
    <row r="12" spans="1:13" ht="15.75" thickBot="1" x14ac:dyDescent="0.3">
      <c r="A12" s="212" t="s">
        <v>16</v>
      </c>
      <c r="B12" s="212" t="s">
        <v>16</v>
      </c>
      <c r="C12" s="212" t="s">
        <v>16</v>
      </c>
      <c r="D12" s="212" t="s">
        <v>16</v>
      </c>
      <c r="E12" s="212" t="s">
        <v>16</v>
      </c>
      <c r="F12" s="212" t="s">
        <v>16</v>
      </c>
      <c r="G12" s="212" t="s">
        <v>16</v>
      </c>
      <c r="H12" s="212" t="s">
        <v>16</v>
      </c>
      <c r="I12" s="212" t="s">
        <v>16</v>
      </c>
      <c r="J12" s="212" t="s">
        <v>16</v>
      </c>
      <c r="K12" s="212" t="s">
        <v>16</v>
      </c>
      <c r="L12" s="212" t="s">
        <v>16</v>
      </c>
      <c r="M12" s="212" t="s">
        <v>16</v>
      </c>
    </row>
    <row r="13" spans="1:13" ht="15.75" thickBot="1" x14ac:dyDescent="0.3">
      <c r="A13" s="212" t="s">
        <v>16</v>
      </c>
      <c r="B13" s="212" t="s">
        <v>16</v>
      </c>
      <c r="C13" s="212" t="s">
        <v>16</v>
      </c>
      <c r="D13" s="212" t="s">
        <v>16</v>
      </c>
      <c r="E13" s="212" t="s">
        <v>16</v>
      </c>
      <c r="F13" s="212" t="s">
        <v>16</v>
      </c>
      <c r="G13" s="212" t="s">
        <v>16</v>
      </c>
      <c r="H13" s="212" t="s">
        <v>16</v>
      </c>
      <c r="I13" s="212" t="s">
        <v>16</v>
      </c>
      <c r="J13" s="212" t="s">
        <v>16</v>
      </c>
      <c r="K13" s="212" t="s">
        <v>16</v>
      </c>
      <c r="L13" s="212" t="s">
        <v>16</v>
      </c>
      <c r="M13" s="212" t="s">
        <v>16</v>
      </c>
    </row>
    <row r="14" spans="1:13" ht="15.75" thickBot="1" x14ac:dyDescent="0.3">
      <c r="A14" s="212" t="s">
        <v>16</v>
      </c>
      <c r="B14" s="212" t="s">
        <v>16</v>
      </c>
      <c r="C14" s="212" t="s">
        <v>16</v>
      </c>
      <c r="D14" s="212" t="s">
        <v>16</v>
      </c>
      <c r="E14" s="212" t="s">
        <v>16</v>
      </c>
      <c r="F14" s="212" t="s">
        <v>16</v>
      </c>
      <c r="G14" s="212" t="s">
        <v>16</v>
      </c>
      <c r="H14" s="212" t="s">
        <v>16</v>
      </c>
      <c r="I14" s="212" t="s">
        <v>16</v>
      </c>
      <c r="J14" s="212" t="s">
        <v>16</v>
      </c>
      <c r="K14" s="212" t="s">
        <v>16</v>
      </c>
      <c r="L14" s="212" t="s">
        <v>16</v>
      </c>
      <c r="M14" s="212" t="s">
        <v>16</v>
      </c>
    </row>
    <row r="15" spans="1:13" ht="15.75" thickBot="1" x14ac:dyDescent="0.3">
      <c r="A15" s="212" t="s">
        <v>16</v>
      </c>
      <c r="B15" s="212" t="s">
        <v>16</v>
      </c>
      <c r="C15" s="212" t="s">
        <v>16</v>
      </c>
      <c r="D15" s="212" t="s">
        <v>16</v>
      </c>
      <c r="E15" s="212" t="s">
        <v>16</v>
      </c>
      <c r="F15" s="212" t="s">
        <v>16</v>
      </c>
      <c r="G15" s="212" t="s">
        <v>16</v>
      </c>
      <c r="H15" s="212" t="s">
        <v>16</v>
      </c>
      <c r="I15" s="212" t="s">
        <v>16</v>
      </c>
      <c r="J15" s="212" t="s">
        <v>16</v>
      </c>
      <c r="K15" s="212" t="s">
        <v>16</v>
      </c>
      <c r="L15" s="212" t="s">
        <v>16</v>
      </c>
      <c r="M15" s="212" t="s">
        <v>16</v>
      </c>
    </row>
    <row r="16" spans="1:13" ht="15.75" thickBot="1" x14ac:dyDescent="0.3">
      <c r="A16" s="212" t="s">
        <v>16</v>
      </c>
      <c r="B16" s="212" t="s">
        <v>16</v>
      </c>
      <c r="C16" s="212" t="s">
        <v>16</v>
      </c>
      <c r="D16" s="212" t="s">
        <v>16</v>
      </c>
      <c r="E16" s="212" t="s">
        <v>16</v>
      </c>
      <c r="F16" s="212" t="s">
        <v>16</v>
      </c>
      <c r="G16" s="212" t="s">
        <v>16</v>
      </c>
      <c r="H16" s="212" t="s">
        <v>16</v>
      </c>
      <c r="I16" s="212" t="s">
        <v>16</v>
      </c>
      <c r="J16" s="212" t="s">
        <v>16</v>
      </c>
      <c r="K16" s="212" t="s">
        <v>16</v>
      </c>
      <c r="L16" s="212" t="s">
        <v>16</v>
      </c>
      <c r="M16" s="212" t="s">
        <v>16</v>
      </c>
    </row>
    <row r="17" spans="1:13" ht="15.75" thickBot="1" x14ac:dyDescent="0.3">
      <c r="A17" s="547" t="s">
        <v>133</v>
      </c>
      <c r="B17" s="548"/>
      <c r="C17" s="212" t="s">
        <v>16</v>
      </c>
      <c r="D17" s="212" t="s">
        <v>16</v>
      </c>
      <c r="E17" s="212" t="s">
        <v>16</v>
      </c>
      <c r="F17" s="212" t="s">
        <v>16</v>
      </c>
      <c r="G17" s="212" t="s">
        <v>16</v>
      </c>
      <c r="H17" s="212" t="s">
        <v>16</v>
      </c>
      <c r="I17" s="212" t="s">
        <v>16</v>
      </c>
      <c r="J17" s="212" t="s">
        <v>16</v>
      </c>
      <c r="K17" s="212" t="s">
        <v>16</v>
      </c>
      <c r="L17" s="212" t="s">
        <v>16</v>
      </c>
      <c r="M17" s="212" t="s">
        <v>16</v>
      </c>
    </row>
    <row r="19" spans="1:13" ht="46.9" customHeight="1" x14ac:dyDescent="0.25">
      <c r="A19" s="546" t="s">
        <v>231</v>
      </c>
      <c r="B19" s="546"/>
      <c r="C19" s="433" t="s">
        <v>281</v>
      </c>
      <c r="D19" s="433"/>
      <c r="E19" s="442" t="s">
        <v>382</v>
      </c>
      <c r="F19" s="442"/>
      <c r="G19" s="442"/>
      <c r="H19" s="442"/>
      <c r="I19" s="433" t="s">
        <v>363</v>
      </c>
      <c r="J19" s="433"/>
      <c r="K19" s="433"/>
      <c r="L19" s="433"/>
      <c r="M19" s="141"/>
    </row>
  </sheetData>
  <sheetProtection password="CC19" sheet="1" objects="1" scenarios="1"/>
  <mergeCells count="21">
    <mergeCell ref="I19:L19"/>
    <mergeCell ref="A19:B19"/>
    <mergeCell ref="C19:D19"/>
    <mergeCell ref="E19:H19"/>
    <mergeCell ref="K7:K8"/>
    <mergeCell ref="A17:B17"/>
    <mergeCell ref="A1:M1"/>
    <mergeCell ref="D2:D8"/>
    <mergeCell ref="E2:E8"/>
    <mergeCell ref="I7:I8"/>
    <mergeCell ref="M2:M8"/>
    <mergeCell ref="A2:A8"/>
    <mergeCell ref="B2:B8"/>
    <mergeCell ref="C2:C8"/>
    <mergeCell ref="F2:F8"/>
    <mergeCell ref="G2:K5"/>
    <mergeCell ref="L2:L8"/>
    <mergeCell ref="G6:G8"/>
    <mergeCell ref="H6:H8"/>
    <mergeCell ref="I6:K6"/>
    <mergeCell ref="J7:J8"/>
  </mergeCells>
  <pageMargins left="0.70866141732283472" right="0.31496062992125984" top="0.74803149606299213" bottom="0.35433070866141736" header="0" footer="0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A13" zoomScaleNormal="100" workbookViewId="0">
      <selection activeCell="F6" sqref="F6"/>
    </sheetView>
  </sheetViews>
  <sheetFormatPr defaultRowHeight="15" x14ac:dyDescent="0.25"/>
  <cols>
    <col min="3" max="3" width="20.28515625" customWidth="1"/>
    <col min="5" max="5" width="11.42578125" customWidth="1"/>
    <col min="6" max="6" width="12.28515625" customWidth="1"/>
    <col min="7" max="7" width="10.85546875" customWidth="1"/>
    <col min="8" max="8" width="11" customWidth="1"/>
    <col min="9" max="9" width="10" customWidth="1"/>
    <col min="10" max="10" width="10.140625" customWidth="1"/>
    <col min="11" max="11" width="9.85546875" customWidth="1"/>
    <col min="12" max="12" width="10.28515625" customWidth="1"/>
  </cols>
  <sheetData>
    <row r="1" spans="1:14" ht="63" customHeight="1" thickBot="1" x14ac:dyDescent="0.3">
      <c r="A1" s="358" t="s">
        <v>412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4" ht="30.6" customHeight="1" thickBot="1" x14ac:dyDescent="0.3">
      <c r="A2" s="359" t="s">
        <v>6</v>
      </c>
      <c r="B2" s="360"/>
      <c r="C2" s="361"/>
      <c r="D2" s="365" t="s">
        <v>7</v>
      </c>
      <c r="E2" s="365" t="s">
        <v>8</v>
      </c>
      <c r="F2" s="365" t="s">
        <v>175</v>
      </c>
      <c r="G2" s="365" t="s">
        <v>9</v>
      </c>
      <c r="H2" s="365" t="s">
        <v>10</v>
      </c>
      <c r="I2" s="367" t="s">
        <v>11</v>
      </c>
      <c r="J2" s="368"/>
      <c r="K2" s="368"/>
      <c r="L2" s="369"/>
    </row>
    <row r="3" spans="1:14" ht="31.9" customHeight="1" thickBot="1" x14ac:dyDescent="0.3">
      <c r="A3" s="362"/>
      <c r="B3" s="363"/>
      <c r="C3" s="364"/>
      <c r="D3" s="366"/>
      <c r="E3" s="366"/>
      <c r="F3" s="366"/>
      <c r="G3" s="366"/>
      <c r="H3" s="366"/>
      <c r="I3" s="2" t="s">
        <v>178</v>
      </c>
      <c r="J3" s="3" t="s">
        <v>179</v>
      </c>
      <c r="K3" s="3" t="s">
        <v>176</v>
      </c>
      <c r="L3" s="3" t="s">
        <v>177</v>
      </c>
    </row>
    <row r="4" spans="1:14" ht="16.5" thickBot="1" x14ac:dyDescent="0.3">
      <c r="A4" s="370">
        <v>1</v>
      </c>
      <c r="B4" s="371"/>
      <c r="C4" s="372"/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</row>
    <row r="5" spans="1:14" ht="16.5" thickBot="1" x14ac:dyDescent="0.3">
      <c r="A5" s="373" t="s">
        <v>12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5"/>
    </row>
    <row r="6" spans="1:14" ht="39" customHeight="1" thickBot="1" x14ac:dyDescent="0.3">
      <c r="A6" s="349" t="s">
        <v>13</v>
      </c>
      <c r="B6" s="350"/>
      <c r="C6" s="351"/>
      <c r="D6" s="308">
        <v>1000</v>
      </c>
      <c r="E6" s="309">
        <f>Розшифр.доход.витрат!C6</f>
        <v>3948.7</v>
      </c>
      <c r="F6" s="309">
        <f>Розшифр.доход.витрат!D6</f>
        <v>4362</v>
      </c>
      <c r="G6" s="309">
        <f>Розшифр.доход.витрат!E6</f>
        <v>4193.7</v>
      </c>
      <c r="H6" s="309">
        <f>Розшифр.доход.витрат!F6</f>
        <v>4396.6000000000004</v>
      </c>
      <c r="I6" s="309">
        <f>Розшифр.доход.витрат!G6</f>
        <v>1065.0999999999999</v>
      </c>
      <c r="J6" s="309">
        <f>Розшифр.доход.витрат!H6</f>
        <v>1082.4000000000001</v>
      </c>
      <c r="K6" s="309">
        <f>Розшифр.доход.витрат!I6</f>
        <v>1150.7</v>
      </c>
      <c r="L6" s="309">
        <f>Розшифр.доход.витрат!J6</f>
        <v>1098.4000000000001</v>
      </c>
    </row>
    <row r="7" spans="1:14" ht="36" customHeight="1" thickBot="1" x14ac:dyDescent="0.3">
      <c r="A7" s="349" t="s">
        <v>14</v>
      </c>
      <c r="B7" s="350"/>
      <c r="C7" s="351"/>
      <c r="D7" s="308">
        <v>1010</v>
      </c>
      <c r="E7" s="309">
        <f>Розшифр.доход.витрат!C7</f>
        <v>3702.3</v>
      </c>
      <c r="F7" s="309">
        <f>Розшифр.доход.витрат!D7</f>
        <v>4030.9</v>
      </c>
      <c r="G7" s="309">
        <f>Розшифр.доход.витрат!E7</f>
        <v>3745.3</v>
      </c>
      <c r="H7" s="309">
        <f>Розшифр.доход.витрат!F7</f>
        <v>3904.6000000000004</v>
      </c>
      <c r="I7" s="309">
        <f>Розшифр.доход.витрат!G7</f>
        <v>966.30000000000007</v>
      </c>
      <c r="J7" s="309">
        <f>Розшифр.доход.витрат!H7</f>
        <v>972.2</v>
      </c>
      <c r="K7" s="309">
        <f>Розшифр.доход.витрат!I7</f>
        <v>967.9</v>
      </c>
      <c r="L7" s="309">
        <f>Розшифр.доход.витрат!J7</f>
        <v>998.2</v>
      </c>
    </row>
    <row r="8" spans="1:14" ht="23.45" customHeight="1" thickBot="1" x14ac:dyDescent="0.3">
      <c r="A8" s="352" t="s">
        <v>15</v>
      </c>
      <c r="B8" s="353"/>
      <c r="C8" s="354"/>
      <c r="D8" s="310">
        <v>1020</v>
      </c>
      <c r="E8" s="311">
        <f>Розшифр.доход.витрат!C17</f>
        <v>246.39999999999964</v>
      </c>
      <c r="F8" s="311">
        <f>Розшифр.доход.витрат!D17</f>
        <v>331.09999999999991</v>
      </c>
      <c r="G8" s="311">
        <f>Розшифр.доход.витрат!E17</f>
        <v>448.39999999999964</v>
      </c>
      <c r="H8" s="311">
        <f>H6-H7</f>
        <v>492</v>
      </c>
      <c r="I8" s="311">
        <f t="shared" ref="I8:L8" si="0">I6-I7</f>
        <v>98.799999999999841</v>
      </c>
      <c r="J8" s="311">
        <f t="shared" si="0"/>
        <v>110.20000000000005</v>
      </c>
      <c r="K8" s="311">
        <f t="shared" si="0"/>
        <v>182.80000000000007</v>
      </c>
      <c r="L8" s="311">
        <f t="shared" si="0"/>
        <v>100.20000000000005</v>
      </c>
    </row>
    <row r="9" spans="1:14" ht="18" customHeight="1" thickBot="1" x14ac:dyDescent="0.3">
      <c r="A9" s="341" t="s">
        <v>128</v>
      </c>
      <c r="B9" s="342"/>
      <c r="C9" s="342"/>
      <c r="D9" s="312">
        <v>1310</v>
      </c>
      <c r="E9" s="311">
        <f>Розшифр.доход.витрат!C89</f>
        <v>223.69999999999965</v>
      </c>
      <c r="F9" s="311">
        <f>Розшифр.доход.витрат!D89</f>
        <v>254.49999999999991</v>
      </c>
      <c r="G9" s="311">
        <f>Розшифр.доход.витрат!E89</f>
        <v>236.29999999999959</v>
      </c>
      <c r="H9" s="311">
        <f>Розшифр.доход.витрат!F89</f>
        <v>227.3</v>
      </c>
      <c r="I9" s="311">
        <f>Розшифр.доход.витрат!G89</f>
        <v>9.9999999999998401</v>
      </c>
      <c r="J9" s="311">
        <f>Розшифр.доход.витрат!H89</f>
        <v>52.500000000000043</v>
      </c>
      <c r="K9" s="311">
        <f>Розшифр.доход.витрат!I89</f>
        <v>121.60000000000007</v>
      </c>
      <c r="L9" s="311">
        <f>Розшифр.доход.витрат!J89</f>
        <v>43.200000000000045</v>
      </c>
    </row>
    <row r="10" spans="1:14" ht="22.15" customHeight="1" thickBot="1" x14ac:dyDescent="0.3">
      <c r="A10" s="343" t="s">
        <v>22</v>
      </c>
      <c r="B10" s="344"/>
      <c r="C10" s="345"/>
      <c r="D10" s="310">
        <v>1200</v>
      </c>
      <c r="E10" s="313">
        <f>Розшифр.доход.витрат!C76</f>
        <v>102.29999999999964</v>
      </c>
      <c r="F10" s="313">
        <f>Розшифр.доход.витрат!D76</f>
        <v>166.09999999999991</v>
      </c>
      <c r="G10" s="313">
        <f>Розшифр.доход.витрат!E76</f>
        <v>147.89999999999958</v>
      </c>
      <c r="H10" s="313">
        <f>Розшифр.доход.витрат!F76</f>
        <v>172.3</v>
      </c>
      <c r="I10" s="313">
        <f>Розшифр.доход.витрат!G76</f>
        <v>6.1999999999998394</v>
      </c>
      <c r="J10" s="313">
        <f>Розшифр.доход.витрат!H76</f>
        <v>48.700000000000045</v>
      </c>
      <c r="K10" s="313">
        <f>Розшифр.доход.витрат!I76</f>
        <v>115.80000000000007</v>
      </c>
      <c r="L10" s="313">
        <f>Розшифр.доход.витрат!J76</f>
        <v>1.6000000000000512</v>
      </c>
    </row>
    <row r="11" spans="1:14" ht="16.149999999999999" customHeight="1" thickBot="1" x14ac:dyDescent="0.3">
      <c r="A11" s="346" t="s">
        <v>180</v>
      </c>
      <c r="B11" s="347"/>
      <c r="C11" s="347"/>
      <c r="D11" s="347"/>
      <c r="E11" s="347"/>
      <c r="F11" s="347"/>
      <c r="G11" s="347"/>
      <c r="H11" s="347"/>
      <c r="I11" s="347"/>
      <c r="J11" s="347"/>
      <c r="K11" s="347"/>
      <c r="L11" s="348"/>
    </row>
    <row r="12" spans="1:14" ht="21.6" customHeight="1" thickBot="1" x14ac:dyDescent="0.3">
      <c r="A12" s="355" t="s">
        <v>23</v>
      </c>
      <c r="B12" s="356"/>
      <c r="C12" s="357"/>
      <c r="D12" s="308">
        <v>2111</v>
      </c>
      <c r="E12" s="309">
        <f>'Розрах.з бюдж'!C23</f>
        <v>4.2</v>
      </c>
      <c r="F12" s="309">
        <f>'Розрах.з бюдж'!D23</f>
        <v>29.9</v>
      </c>
      <c r="G12" s="309">
        <f>'Розрах.з бюдж'!E23</f>
        <v>22.6</v>
      </c>
      <c r="H12" s="309">
        <f>'Розрах.з бюдж'!F23</f>
        <v>32.630000000000003</v>
      </c>
      <c r="I12" s="309">
        <f>'Розрах.з бюдж'!G23</f>
        <v>31.7</v>
      </c>
      <c r="J12" s="309">
        <f>'Розрах.з бюдж'!H23</f>
        <v>0.03</v>
      </c>
      <c r="K12" s="309">
        <f>'Розрах.з бюдж'!I23</f>
        <v>0.3</v>
      </c>
      <c r="L12" s="309">
        <f>'Розрах.з бюдж'!J23</f>
        <v>0.6</v>
      </c>
    </row>
    <row r="13" spans="1:14" ht="46.9" customHeight="1" thickBot="1" x14ac:dyDescent="0.3">
      <c r="A13" s="349" t="s">
        <v>24</v>
      </c>
      <c r="B13" s="350"/>
      <c r="C13" s="351"/>
      <c r="D13" s="308">
        <v>2112</v>
      </c>
      <c r="E13" s="309">
        <f>'Розрах.з бюдж'!C24</f>
        <v>633.79999999999995</v>
      </c>
      <c r="F13" s="309">
        <f>'Розрах.з бюдж'!D24</f>
        <v>668.9</v>
      </c>
      <c r="G13" s="309">
        <f>'Розрах.з бюдж'!E24</f>
        <v>681.1</v>
      </c>
      <c r="H13" s="309">
        <f>'Розрах.з бюдж'!F24</f>
        <v>718.80000000000007</v>
      </c>
      <c r="I13" s="309">
        <f>'Розрах.з бюдж'!G24</f>
        <v>164.5</v>
      </c>
      <c r="J13" s="309">
        <f>'Розрах.з бюдж'!H24</f>
        <v>183.3</v>
      </c>
      <c r="K13" s="309">
        <f>'Розрах.з бюдж'!I24</f>
        <v>188.4</v>
      </c>
      <c r="L13" s="309">
        <f>'Розрах.з бюдж'!J24</f>
        <v>182.6</v>
      </c>
      <c r="N13" s="171"/>
    </row>
    <row r="14" spans="1:14" ht="49.9" customHeight="1" thickBot="1" x14ac:dyDescent="0.3">
      <c r="A14" s="349" t="s">
        <v>25</v>
      </c>
      <c r="B14" s="350"/>
      <c r="C14" s="351"/>
      <c r="D14" s="308">
        <v>2113</v>
      </c>
      <c r="E14" s="314" t="s">
        <v>16</v>
      </c>
      <c r="F14" s="314" t="s">
        <v>16</v>
      </c>
      <c r="G14" s="315" t="s">
        <v>16</v>
      </c>
      <c r="H14" s="315" t="s">
        <v>16</v>
      </c>
      <c r="I14" s="314" t="s">
        <v>16</v>
      </c>
      <c r="J14" s="314" t="s">
        <v>16</v>
      </c>
      <c r="K14" s="315" t="s">
        <v>16</v>
      </c>
      <c r="L14" s="315" t="s">
        <v>16</v>
      </c>
    </row>
    <row r="15" spans="1:14" ht="49.9" customHeight="1" thickBot="1" x14ac:dyDescent="0.3">
      <c r="A15" s="349" t="s">
        <v>26</v>
      </c>
      <c r="B15" s="350"/>
      <c r="C15" s="351"/>
      <c r="D15" s="308">
        <v>2115</v>
      </c>
      <c r="E15" s="308">
        <f>'Розрах.з бюдж'!C27</f>
        <v>3.9</v>
      </c>
      <c r="F15" s="308">
        <f>'Розрах.з бюдж'!D27</f>
        <v>5.2</v>
      </c>
      <c r="G15" s="308">
        <f>'Розрах.з бюдж'!E27</f>
        <v>4.2</v>
      </c>
      <c r="H15" s="308">
        <f>'Розрах.з бюдж'!F27</f>
        <v>5.4</v>
      </c>
      <c r="I15" s="308">
        <f>'Розрах.з бюдж'!G27</f>
        <v>0.2</v>
      </c>
      <c r="J15" s="308">
        <f>'Розрах.з бюдж'!H27</f>
        <v>0.2</v>
      </c>
      <c r="K15" s="308">
        <f>'Розрах.з бюдж'!I27</f>
        <v>1.5</v>
      </c>
      <c r="L15" s="308">
        <f>'Розрах.з бюдж'!J27</f>
        <v>3.5</v>
      </c>
    </row>
    <row r="16" spans="1:14" ht="48.6" customHeight="1" thickBot="1" x14ac:dyDescent="0.3">
      <c r="A16" s="352" t="s">
        <v>275</v>
      </c>
      <c r="B16" s="353"/>
      <c r="C16" s="354"/>
      <c r="D16" s="314">
        <v>2200</v>
      </c>
      <c r="E16" s="311">
        <f>'Розрах.з бюдж'!C45</f>
        <v>1664.3999999999999</v>
      </c>
      <c r="F16" s="311">
        <f>'Розрах.з бюдж'!D45</f>
        <v>1766.5</v>
      </c>
      <c r="G16" s="311">
        <f>'Розрах.з бюдж'!E45</f>
        <v>1994.0000000000002</v>
      </c>
      <c r="H16" s="311">
        <f>'Розрах.з бюдж'!F45</f>
        <v>2110.63</v>
      </c>
      <c r="I16" s="311">
        <f>'Розрах.з бюдж'!G45</f>
        <v>532.4</v>
      </c>
      <c r="J16" s="311">
        <f>'Розрах.з бюдж'!H45</f>
        <v>523.92999999999995</v>
      </c>
      <c r="K16" s="311">
        <f>'Розрах.з бюдж'!I45</f>
        <v>534.79999999999995</v>
      </c>
      <c r="L16" s="311">
        <f>'Розрах.з бюдж'!J45</f>
        <v>519.5</v>
      </c>
    </row>
    <row r="17" spans="1:12" ht="16.5" thickBot="1" x14ac:dyDescent="0.3">
      <c r="A17" s="346" t="s">
        <v>406</v>
      </c>
      <c r="B17" s="347"/>
      <c r="C17" s="347"/>
      <c r="D17" s="347"/>
      <c r="E17" s="347"/>
      <c r="F17" s="347"/>
      <c r="G17" s="347"/>
      <c r="H17" s="347"/>
      <c r="I17" s="347"/>
      <c r="J17" s="347"/>
      <c r="K17" s="347"/>
      <c r="L17" s="348"/>
    </row>
    <row r="18" spans="1:12" ht="16.5" thickBot="1" x14ac:dyDescent="0.3">
      <c r="A18" s="349" t="s">
        <v>27</v>
      </c>
      <c r="B18" s="350"/>
      <c r="C18" s="351"/>
      <c r="D18" s="308">
        <v>4000</v>
      </c>
      <c r="E18" s="308">
        <f>Кап.інвест!C5</f>
        <v>4.4000000000000004</v>
      </c>
      <c r="F18" s="308" t="str">
        <f>Кап.інвест!D5</f>
        <v>-</v>
      </c>
      <c r="G18" s="308">
        <f>Кап.інвест!E5</f>
        <v>20.5</v>
      </c>
      <c r="H18" s="308" t="str">
        <f>Кап.інвест!F5</f>
        <v>-</v>
      </c>
      <c r="I18" s="308" t="str">
        <f>Кап.інвест!G5</f>
        <v>-</v>
      </c>
      <c r="J18" s="308" t="str">
        <f>Кап.інвест!H5</f>
        <v>-</v>
      </c>
      <c r="K18" s="308" t="str">
        <f>Кап.інвест!I5</f>
        <v>-</v>
      </c>
      <c r="L18" s="308" t="str">
        <f>Кап.інвест!J5</f>
        <v>-</v>
      </c>
    </row>
    <row r="19" spans="1:12" x14ac:dyDescent="0.25">
      <c r="A19" s="307"/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</row>
  </sheetData>
  <sheetProtection password="CC19" sheet="1" objects="1" scenarios="1"/>
  <mergeCells count="23">
    <mergeCell ref="A4:C4"/>
    <mergeCell ref="A5:L5"/>
    <mergeCell ref="A6:C6"/>
    <mergeCell ref="A7:C7"/>
    <mergeCell ref="A8:C8"/>
    <mergeCell ref="A1:L1"/>
    <mergeCell ref="A2:C3"/>
    <mergeCell ref="D2:D3"/>
    <mergeCell ref="E2:E3"/>
    <mergeCell ref="F2:F3"/>
    <mergeCell ref="G2:G3"/>
    <mergeCell ref="H2:H3"/>
    <mergeCell ref="I2:L2"/>
    <mergeCell ref="A9:C9"/>
    <mergeCell ref="A10:C10"/>
    <mergeCell ref="A17:L17"/>
    <mergeCell ref="A18:C18"/>
    <mergeCell ref="A16:C16"/>
    <mergeCell ref="A15:C15"/>
    <mergeCell ref="A11:L11"/>
    <mergeCell ref="A12:C12"/>
    <mergeCell ref="A13:C13"/>
    <mergeCell ref="A14:C14"/>
  </mergeCells>
  <pageMargins left="0.51181102362204722" right="0.11811023622047245" top="0" bottom="0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4" workbookViewId="0">
      <selection activeCell="D15" sqref="D15:D16"/>
    </sheetView>
  </sheetViews>
  <sheetFormatPr defaultRowHeight="15" x14ac:dyDescent="0.25"/>
  <cols>
    <col min="1" max="1" width="40" customWidth="1"/>
    <col min="2" max="2" width="8.28515625" customWidth="1"/>
    <col min="3" max="3" width="10.42578125" customWidth="1"/>
    <col min="4" max="4" width="10.140625" customWidth="1"/>
    <col min="5" max="5" width="11.5703125" customWidth="1"/>
    <col min="6" max="6" width="10.42578125" customWidth="1"/>
    <col min="7" max="8" width="10.5703125" customWidth="1"/>
    <col min="9" max="9" width="10.28515625" customWidth="1"/>
    <col min="10" max="10" width="10.140625" customWidth="1"/>
  </cols>
  <sheetData>
    <row r="1" spans="1:11" ht="25.9" customHeight="1" thickBot="1" x14ac:dyDescent="0.3">
      <c r="C1" s="13" t="s">
        <v>181</v>
      </c>
    </row>
    <row r="2" spans="1:11" ht="46.9" customHeight="1" thickBot="1" x14ac:dyDescent="0.3">
      <c r="A2" s="381" t="s">
        <v>6</v>
      </c>
      <c r="B2" s="381" t="s">
        <v>7</v>
      </c>
      <c r="C2" s="381" t="s">
        <v>8</v>
      </c>
      <c r="D2" s="381" t="s">
        <v>182</v>
      </c>
      <c r="E2" s="381" t="s">
        <v>9</v>
      </c>
      <c r="F2" s="381" t="s">
        <v>10</v>
      </c>
      <c r="G2" s="383" t="s">
        <v>183</v>
      </c>
      <c r="H2" s="384"/>
      <c r="I2" s="384"/>
      <c r="J2" s="385"/>
      <c r="K2" s="14"/>
    </row>
    <row r="3" spans="1:11" ht="32.450000000000003" customHeight="1" thickBot="1" x14ac:dyDescent="0.3">
      <c r="A3" s="382"/>
      <c r="B3" s="382"/>
      <c r="C3" s="382"/>
      <c r="D3" s="382"/>
      <c r="E3" s="382"/>
      <c r="F3" s="382"/>
      <c r="G3" s="8" t="s">
        <v>184</v>
      </c>
      <c r="H3" s="8" t="s">
        <v>185</v>
      </c>
      <c r="I3" s="8" t="s">
        <v>186</v>
      </c>
      <c r="J3" s="8" t="s">
        <v>187</v>
      </c>
      <c r="K3" s="14"/>
    </row>
    <row r="4" spans="1:11" ht="16.5" thickBot="1" x14ac:dyDescent="0.3">
      <c r="A4" s="5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10">
        <v>7</v>
      </c>
      <c r="H4" s="10">
        <v>8</v>
      </c>
      <c r="I4" s="10">
        <v>9</v>
      </c>
      <c r="J4" s="10">
        <v>10</v>
      </c>
      <c r="K4" s="14"/>
    </row>
    <row r="5" spans="1:11" ht="16.899999999999999" customHeight="1" x14ac:dyDescent="0.25">
      <c r="A5" s="4" t="s">
        <v>28</v>
      </c>
      <c r="B5" s="381">
        <v>5010</v>
      </c>
      <c r="C5" s="376">
        <f>Розшифр.доход.витрат!C76/Розшифр.доход.витрат!C6*100</f>
        <v>2.5907260617418304</v>
      </c>
      <c r="D5" s="376">
        <f>Розшифр.доход.витрат!D76/Розшифр.доход.витрат!D6*100</f>
        <v>3.8078862906923407</v>
      </c>
      <c r="E5" s="376">
        <f>Розшифр.доход.витрат!E76/Розшифр.доход.витрат!E6*100</f>
        <v>3.5267186494026657</v>
      </c>
      <c r="F5" s="389">
        <f>(Розшифр.доход.витрат!F76/Розшифр.доход.витрат!F6)*100</f>
        <v>3.9189373606878042</v>
      </c>
      <c r="G5" s="389">
        <f>(Розшифр.доход.витрат!G76/Розшифр.доход.витрат!G6)*100</f>
        <v>0.58210496666978129</v>
      </c>
      <c r="H5" s="389">
        <f>(Розшифр.доход.витрат!H76/Розшифр.доход.витрат!H6)*100</f>
        <v>4.4992609016999303</v>
      </c>
      <c r="I5" s="389">
        <f>(Розшифр.доход.витрат!I76/Розшифр.доход.витрат!I6)*100</f>
        <v>10.06343964543322</v>
      </c>
      <c r="J5" s="386">
        <f>(Розшифр.доход.витрат!J76/Розшифр.доход.витрат!J6)*100</f>
        <v>0.14566642388929818</v>
      </c>
      <c r="K5" s="388"/>
    </row>
    <row r="6" spans="1:11" ht="64.900000000000006" customHeight="1" thickBot="1" x14ac:dyDescent="0.3">
      <c r="A6" s="7" t="s">
        <v>139</v>
      </c>
      <c r="B6" s="382"/>
      <c r="C6" s="377"/>
      <c r="D6" s="377"/>
      <c r="E6" s="377"/>
      <c r="F6" s="390"/>
      <c r="G6" s="390"/>
      <c r="H6" s="390"/>
      <c r="I6" s="390"/>
      <c r="J6" s="387"/>
      <c r="K6" s="388"/>
    </row>
    <row r="7" spans="1:11" ht="17.45" customHeight="1" x14ac:dyDescent="0.25">
      <c r="A7" s="4" t="s">
        <v>29</v>
      </c>
      <c r="B7" s="381">
        <v>5020</v>
      </c>
      <c r="C7" s="376">
        <f>Розшифр.доход.витрат!C76/Фін.стан.!E13*100</f>
        <v>3.3356157683654395</v>
      </c>
      <c r="D7" s="376">
        <f>Розшифр.доход.витрат!D76/Фін.стан.!F13*100</f>
        <v>5.2631578947368389</v>
      </c>
      <c r="E7" s="376">
        <f>Розшифр.доход.витрат!E76/Фін.стан.!G13*100</f>
        <v>4.7393213061172039</v>
      </c>
      <c r="F7" s="376">
        <f>(Розшифр.доход.витрат!F76/Фін.стан.!H13)*100</f>
        <v>5.5744281600828245</v>
      </c>
      <c r="G7" s="378" t="s">
        <v>188</v>
      </c>
      <c r="H7" s="378" t="s">
        <v>188</v>
      </c>
      <c r="I7" s="378" t="s">
        <v>188</v>
      </c>
      <c r="J7" s="378" t="s">
        <v>188</v>
      </c>
      <c r="K7" s="380"/>
    </row>
    <row r="8" spans="1:11" ht="48" customHeight="1" thickBot="1" x14ac:dyDescent="0.3">
      <c r="A8" s="7" t="s">
        <v>137</v>
      </c>
      <c r="B8" s="382"/>
      <c r="C8" s="377"/>
      <c r="D8" s="377"/>
      <c r="E8" s="377"/>
      <c r="F8" s="377"/>
      <c r="G8" s="379"/>
      <c r="H8" s="379"/>
      <c r="I8" s="379"/>
      <c r="J8" s="379"/>
      <c r="K8" s="380"/>
    </row>
    <row r="9" spans="1:11" ht="17.45" customHeight="1" x14ac:dyDescent="0.25">
      <c r="A9" s="4" t="s">
        <v>30</v>
      </c>
      <c r="B9" s="381">
        <v>5030</v>
      </c>
      <c r="C9" s="376">
        <f>Розшифр.доход.витрат!C76/Фін.стан.!E21*100</f>
        <v>3.7707335053446234</v>
      </c>
      <c r="D9" s="376">
        <f>Розшифр.доход.витрат!D76/Фін.стан.!F21*100</f>
        <v>5.7159571905433744</v>
      </c>
      <c r="E9" s="376">
        <f>Розшифр.доход.витрат!E76/Фін.стан.!G21*100</f>
        <v>5.2620343686625963</v>
      </c>
      <c r="F9" s="376">
        <f>(Розшифр.доход.витрат!F76/Фін.стан.!H21)*100</f>
        <v>6.2704709221923007</v>
      </c>
      <c r="G9" s="378" t="s">
        <v>188</v>
      </c>
      <c r="H9" s="378" t="s">
        <v>188</v>
      </c>
      <c r="I9" s="378" t="s">
        <v>188</v>
      </c>
      <c r="J9" s="378" t="s">
        <v>188</v>
      </c>
      <c r="K9" s="380"/>
    </row>
    <row r="10" spans="1:11" ht="47.45" customHeight="1" thickBot="1" x14ac:dyDescent="0.3">
      <c r="A10" s="7" t="s">
        <v>138</v>
      </c>
      <c r="B10" s="382"/>
      <c r="C10" s="377"/>
      <c r="D10" s="377"/>
      <c r="E10" s="377"/>
      <c r="F10" s="377"/>
      <c r="G10" s="379"/>
      <c r="H10" s="379"/>
      <c r="I10" s="379"/>
      <c r="J10" s="379"/>
      <c r="K10" s="380"/>
    </row>
    <row r="11" spans="1:11" ht="18.600000000000001" customHeight="1" x14ac:dyDescent="0.25">
      <c r="A11" s="4" t="s">
        <v>135</v>
      </c>
      <c r="B11" s="381">
        <v>5040</v>
      </c>
      <c r="C11" s="376">
        <f>Розшифр.доход.витрат!C89/Розшифр.доход.витрат!C6*100</f>
        <v>5.6651556208372291</v>
      </c>
      <c r="D11" s="376">
        <f>Розшифр.доход.витрат!D89/Розшифр.доход.витрат!D6*100</f>
        <v>5.834479596515358</v>
      </c>
      <c r="E11" s="376">
        <f>Розшифр.доход.витрат!E89/Розшифр.доход.витрат!E6*100</f>
        <v>5.6346424398502419</v>
      </c>
      <c r="F11" s="376">
        <f>Розшифр.доход.витрат!F89/Розшифр.доход.витрат!F6*100</f>
        <v>5.1699040167402082</v>
      </c>
      <c r="G11" s="376">
        <f>Розшифр.доход.витрат!G89/Розшифр.доход.витрат!G6*100</f>
        <v>0.9388789784996564</v>
      </c>
      <c r="H11" s="376">
        <f>Розшифр.доход.витрат!H89/Розшифр.доход.витрат!H6*100</f>
        <v>4.850332594235037</v>
      </c>
      <c r="I11" s="376">
        <f>Розшифр.доход.витрат!I89/Розшифр.доход.витрат!I6*100</f>
        <v>10.567480663943691</v>
      </c>
      <c r="J11" s="376">
        <f>Розшифр.доход.витрат!J89/Розшифр.доход.витрат!J6*100</f>
        <v>3.9329934450109287</v>
      </c>
      <c r="K11" s="380"/>
    </row>
    <row r="12" spans="1:11" ht="48.6" customHeight="1" thickBot="1" x14ac:dyDescent="0.3">
      <c r="A12" s="9" t="s">
        <v>136</v>
      </c>
      <c r="B12" s="382"/>
      <c r="C12" s="377"/>
      <c r="D12" s="377"/>
      <c r="E12" s="377"/>
      <c r="F12" s="377"/>
      <c r="G12" s="377"/>
      <c r="H12" s="377"/>
      <c r="I12" s="377"/>
      <c r="J12" s="377"/>
      <c r="K12" s="380"/>
    </row>
    <row r="13" spans="1:11" ht="15.75" x14ac:dyDescent="0.25">
      <c r="A13" s="4" t="s">
        <v>31</v>
      </c>
      <c r="B13" s="381">
        <v>5050</v>
      </c>
      <c r="C13" s="376">
        <f>Фін.стан.!E21/Фін.стан.!E15</f>
        <v>7.6660073467081098</v>
      </c>
      <c r="D13" s="376">
        <f>Фін.стан.!F21/Фін.стан.!F15</f>
        <v>11.6236</v>
      </c>
      <c r="E13" s="376">
        <f>Фін.стан.!G21/Фін.стан.!G15</f>
        <v>9.0667741935483868</v>
      </c>
      <c r="F13" s="376">
        <f>Фін.стан.!H21/Фін.стан.!H15</f>
        <v>8.0087438064704148</v>
      </c>
      <c r="G13" s="378" t="s">
        <v>188</v>
      </c>
      <c r="H13" s="378" t="s">
        <v>188</v>
      </c>
      <c r="I13" s="378" t="s">
        <v>188</v>
      </c>
      <c r="J13" s="378" t="s">
        <v>188</v>
      </c>
      <c r="K13" s="380"/>
    </row>
    <row r="14" spans="1:11" ht="63.75" thickBot="1" x14ac:dyDescent="0.3">
      <c r="A14" s="7" t="s">
        <v>140</v>
      </c>
      <c r="B14" s="382"/>
      <c r="C14" s="377"/>
      <c r="D14" s="377"/>
      <c r="E14" s="377"/>
      <c r="F14" s="377"/>
      <c r="G14" s="379"/>
      <c r="H14" s="379"/>
      <c r="I14" s="379"/>
      <c r="J14" s="379"/>
      <c r="K14" s="380"/>
    </row>
    <row r="15" spans="1:11" ht="18" customHeight="1" x14ac:dyDescent="0.25">
      <c r="A15" s="4" t="s">
        <v>32</v>
      </c>
      <c r="B15" s="381">
        <v>5060</v>
      </c>
      <c r="C15" s="376">
        <f>Фін.стан.!E8/Фін.стан.!E7</f>
        <v>0.3292890736827756</v>
      </c>
      <c r="D15" s="376">
        <f>Фін.стан.!F8/Фін.стан.!F7</f>
        <v>0.35155957047895003</v>
      </c>
      <c r="E15" s="376">
        <f>Фін.стан.!G8/Фін.стан.!G7</f>
        <v>0.35022168071208581</v>
      </c>
      <c r="F15" s="376">
        <f>Фін.стан.!H8/Фін.стан.!H7</f>
        <v>0.36034115138592754</v>
      </c>
      <c r="G15" s="378" t="s">
        <v>188</v>
      </c>
      <c r="H15" s="378" t="s">
        <v>188</v>
      </c>
      <c r="I15" s="378" t="s">
        <v>188</v>
      </c>
      <c r="J15" s="378" t="s">
        <v>188</v>
      </c>
      <c r="K15" s="380"/>
    </row>
    <row r="16" spans="1:11" ht="34.15" customHeight="1" thickBot="1" x14ac:dyDescent="0.3">
      <c r="A16" s="9" t="s">
        <v>141</v>
      </c>
      <c r="B16" s="382"/>
      <c r="C16" s="377"/>
      <c r="D16" s="377"/>
      <c r="E16" s="377"/>
      <c r="F16" s="377"/>
      <c r="G16" s="379"/>
      <c r="H16" s="379"/>
      <c r="I16" s="379"/>
      <c r="J16" s="379"/>
      <c r="K16" s="380"/>
    </row>
    <row r="17" spans="3:10" x14ac:dyDescent="0.25">
      <c r="C17" s="307"/>
      <c r="D17" s="307"/>
      <c r="E17" s="307"/>
      <c r="F17" s="307"/>
      <c r="G17" s="307"/>
      <c r="H17" s="307"/>
      <c r="I17" s="307"/>
      <c r="J17" s="307"/>
    </row>
  </sheetData>
  <sheetProtection password="CC19" sheet="1" objects="1" scenarios="1"/>
  <mergeCells count="67">
    <mergeCell ref="K11:K12"/>
    <mergeCell ref="H5:H6"/>
    <mergeCell ref="I5:I6"/>
    <mergeCell ref="B11:B12"/>
    <mergeCell ref="C11:C12"/>
    <mergeCell ref="D11:D12"/>
    <mergeCell ref="E11:E12"/>
    <mergeCell ref="F11:F12"/>
    <mergeCell ref="B5:B6"/>
    <mergeCell ref="C5:C6"/>
    <mergeCell ref="D5:D6"/>
    <mergeCell ref="E5:E6"/>
    <mergeCell ref="F5:F6"/>
    <mergeCell ref="G5:G6"/>
    <mergeCell ref="G7:G8"/>
    <mergeCell ref="H7:H8"/>
    <mergeCell ref="A2:A3"/>
    <mergeCell ref="B2:B3"/>
    <mergeCell ref="C2:C3"/>
    <mergeCell ref="D2:D3"/>
    <mergeCell ref="E2:E3"/>
    <mergeCell ref="F2:F3"/>
    <mergeCell ref="G2:J2"/>
    <mergeCell ref="K7:K8"/>
    <mergeCell ref="B9:B10"/>
    <mergeCell ref="C9:C10"/>
    <mergeCell ref="D9:D10"/>
    <mergeCell ref="E9:E10"/>
    <mergeCell ref="F9:F10"/>
    <mergeCell ref="K9:K10"/>
    <mergeCell ref="B7:B8"/>
    <mergeCell ref="C7:C8"/>
    <mergeCell ref="D7:D8"/>
    <mergeCell ref="E7:E8"/>
    <mergeCell ref="F7:F8"/>
    <mergeCell ref="J5:J6"/>
    <mergeCell ref="K5:K6"/>
    <mergeCell ref="K13:K14"/>
    <mergeCell ref="B13:B14"/>
    <mergeCell ref="C13:C14"/>
    <mergeCell ref="D13:D14"/>
    <mergeCell ref="E13:E14"/>
    <mergeCell ref="F13:F14"/>
    <mergeCell ref="K15:K16"/>
    <mergeCell ref="B15:B16"/>
    <mergeCell ref="C15:C16"/>
    <mergeCell ref="D15:D16"/>
    <mergeCell ref="E15:E16"/>
    <mergeCell ref="F15:F16"/>
    <mergeCell ref="G15:G16"/>
    <mergeCell ref="H15:H16"/>
    <mergeCell ref="I15:I16"/>
    <mergeCell ref="J15:J16"/>
    <mergeCell ref="I7:I8"/>
    <mergeCell ref="J7:J8"/>
    <mergeCell ref="G9:G10"/>
    <mergeCell ref="H9:H10"/>
    <mergeCell ref="I9:I10"/>
    <mergeCell ref="J9:J10"/>
    <mergeCell ref="G11:G12"/>
    <mergeCell ref="H11:H12"/>
    <mergeCell ref="I11:I12"/>
    <mergeCell ref="J11:J12"/>
    <mergeCell ref="G13:G14"/>
    <mergeCell ref="H13:H14"/>
    <mergeCell ref="I13:I14"/>
    <mergeCell ref="J13:J14"/>
  </mergeCells>
  <pageMargins left="0.51181102362204722" right="7.874015748031496E-2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10" zoomScaleNormal="100" workbookViewId="0">
      <selection activeCell="E17" sqref="E17"/>
    </sheetView>
  </sheetViews>
  <sheetFormatPr defaultRowHeight="15" x14ac:dyDescent="0.25"/>
  <cols>
    <col min="1" max="1" width="10.140625" customWidth="1"/>
    <col min="3" max="3" width="14.140625" customWidth="1"/>
    <col min="5" max="5" width="11.42578125" customWidth="1"/>
    <col min="6" max="6" width="12.28515625" customWidth="1"/>
    <col min="7" max="7" width="10.85546875" customWidth="1"/>
    <col min="8" max="8" width="11" customWidth="1"/>
    <col min="9" max="9" width="10" customWidth="1"/>
    <col min="10" max="10" width="10.140625" customWidth="1"/>
    <col min="11" max="11" width="9.85546875" customWidth="1"/>
    <col min="12" max="12" width="10.28515625" customWidth="1"/>
  </cols>
  <sheetData>
    <row r="1" spans="1:12" ht="16.149999999999999" customHeight="1" x14ac:dyDescent="0.25">
      <c r="A1" s="394" t="s">
        <v>6</v>
      </c>
      <c r="B1" s="394"/>
      <c r="C1" s="394"/>
      <c r="D1" s="394" t="s">
        <v>7</v>
      </c>
      <c r="E1" s="394" t="s">
        <v>8</v>
      </c>
      <c r="F1" s="394" t="s">
        <v>175</v>
      </c>
      <c r="G1" s="394" t="s">
        <v>9</v>
      </c>
      <c r="H1" s="394" t="s">
        <v>10</v>
      </c>
      <c r="I1" s="394" t="s">
        <v>11</v>
      </c>
      <c r="J1" s="394"/>
      <c r="K1" s="394"/>
      <c r="L1" s="394"/>
    </row>
    <row r="2" spans="1:12" ht="31.5" x14ac:dyDescent="0.25">
      <c r="A2" s="394"/>
      <c r="B2" s="394"/>
      <c r="C2" s="394"/>
      <c r="D2" s="394"/>
      <c r="E2" s="394"/>
      <c r="F2" s="394"/>
      <c r="G2" s="394"/>
      <c r="H2" s="394"/>
      <c r="I2" s="16" t="s">
        <v>178</v>
      </c>
      <c r="J2" s="15" t="s">
        <v>179</v>
      </c>
      <c r="K2" s="15" t="s">
        <v>176</v>
      </c>
      <c r="L2" s="15" t="s">
        <v>177</v>
      </c>
    </row>
    <row r="3" spans="1:12" ht="15.75" x14ac:dyDescent="0.25">
      <c r="A3" s="392">
        <v>1</v>
      </c>
      <c r="B3" s="392"/>
      <c r="C3" s="392"/>
      <c r="D3" s="20">
        <v>2</v>
      </c>
      <c r="E3" s="20">
        <v>3</v>
      </c>
      <c r="F3" s="20">
        <v>4</v>
      </c>
      <c r="G3" s="20">
        <v>5</v>
      </c>
      <c r="H3" s="20">
        <v>6</v>
      </c>
      <c r="I3" s="20">
        <v>7</v>
      </c>
      <c r="J3" s="20">
        <v>8</v>
      </c>
      <c r="K3" s="20">
        <v>9</v>
      </c>
      <c r="L3" s="20">
        <v>10</v>
      </c>
    </row>
    <row r="4" spans="1:12" ht="15.75" x14ac:dyDescent="0.25">
      <c r="A4" s="393" t="s">
        <v>189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</row>
    <row r="5" spans="1:12" ht="31.15" customHeight="1" x14ac:dyDescent="0.25">
      <c r="A5" s="391" t="s">
        <v>33</v>
      </c>
      <c r="B5" s="391"/>
      <c r="C5" s="391"/>
      <c r="D5" s="22">
        <v>6000</v>
      </c>
      <c r="E5" s="306">
        <f>E6</f>
        <v>1967.9999999999998</v>
      </c>
      <c r="F5" s="306">
        <f t="shared" ref="F5:H5" si="0">F6</f>
        <v>1902.2</v>
      </c>
      <c r="G5" s="306">
        <f t="shared" si="0"/>
        <v>1919.8999999999999</v>
      </c>
      <c r="H5" s="306">
        <f t="shared" si="0"/>
        <v>1889.9999999999998</v>
      </c>
      <c r="I5" s="175" t="s">
        <v>40</v>
      </c>
      <c r="J5" s="175" t="s">
        <v>40</v>
      </c>
      <c r="K5" s="175" t="s">
        <v>40</v>
      </c>
      <c r="L5" s="175" t="s">
        <v>40</v>
      </c>
    </row>
    <row r="6" spans="1:12" ht="16.149999999999999" customHeight="1" x14ac:dyDescent="0.25">
      <c r="A6" s="391" t="s">
        <v>34</v>
      </c>
      <c r="B6" s="391"/>
      <c r="C6" s="391"/>
      <c r="D6" s="22">
        <v>6001</v>
      </c>
      <c r="E6" s="306">
        <f>E7-E8</f>
        <v>1967.9999999999998</v>
      </c>
      <c r="F6" s="306">
        <f t="shared" ref="F6:H6" si="1">F7-F8</f>
        <v>1902.2</v>
      </c>
      <c r="G6" s="306">
        <f t="shared" si="1"/>
        <v>1919.8999999999999</v>
      </c>
      <c r="H6" s="306">
        <f t="shared" si="1"/>
        <v>1889.9999999999998</v>
      </c>
      <c r="I6" s="22" t="s">
        <v>40</v>
      </c>
      <c r="J6" s="22" t="s">
        <v>40</v>
      </c>
      <c r="K6" s="22" t="s">
        <v>40</v>
      </c>
      <c r="L6" s="22" t="s">
        <v>40</v>
      </c>
    </row>
    <row r="7" spans="1:12" ht="16.149999999999999" customHeight="1" x14ac:dyDescent="0.25">
      <c r="A7" s="391" t="s">
        <v>35</v>
      </c>
      <c r="B7" s="391"/>
      <c r="C7" s="391"/>
      <c r="D7" s="22">
        <v>6002</v>
      </c>
      <c r="E7" s="172">
        <v>2934.2</v>
      </c>
      <c r="F7" s="172">
        <v>2933.5</v>
      </c>
      <c r="G7" s="172">
        <v>2954.7</v>
      </c>
      <c r="H7" s="172">
        <v>2954.7</v>
      </c>
      <c r="I7" s="22" t="s">
        <v>40</v>
      </c>
      <c r="J7" s="22" t="s">
        <v>40</v>
      </c>
      <c r="K7" s="22" t="s">
        <v>40</v>
      </c>
      <c r="L7" s="22" t="s">
        <v>40</v>
      </c>
    </row>
    <row r="8" spans="1:12" ht="15.75" x14ac:dyDescent="0.25">
      <c r="A8" s="391" t="s">
        <v>36</v>
      </c>
      <c r="B8" s="391"/>
      <c r="C8" s="391"/>
      <c r="D8" s="22">
        <v>6003</v>
      </c>
      <c r="E8" s="172">
        <v>966.2</v>
      </c>
      <c r="F8" s="172">
        <v>1031.3</v>
      </c>
      <c r="G8" s="172">
        <v>1034.8</v>
      </c>
      <c r="H8" s="172">
        <v>1064.7</v>
      </c>
      <c r="I8" s="22" t="s">
        <v>40</v>
      </c>
      <c r="J8" s="22" t="s">
        <v>40</v>
      </c>
      <c r="K8" s="22" t="s">
        <v>40</v>
      </c>
      <c r="L8" s="22" t="s">
        <v>40</v>
      </c>
    </row>
    <row r="9" spans="1:12" ht="31.15" customHeight="1" x14ac:dyDescent="0.25">
      <c r="A9" s="395" t="s">
        <v>37</v>
      </c>
      <c r="B9" s="395"/>
      <c r="C9" s="395"/>
      <c r="D9" s="22">
        <v>6010</v>
      </c>
      <c r="E9" s="172">
        <v>1098.9000000000001</v>
      </c>
      <c r="F9" s="172">
        <v>1253.7</v>
      </c>
      <c r="G9" s="172">
        <v>1200.8</v>
      </c>
      <c r="H9" s="172">
        <f>H12+H11+H10+50</f>
        <v>1200.9000000000001</v>
      </c>
      <c r="I9" s="22" t="s">
        <v>40</v>
      </c>
      <c r="J9" s="22" t="s">
        <v>40</v>
      </c>
      <c r="K9" s="22" t="s">
        <v>40</v>
      </c>
      <c r="L9" s="22" t="s">
        <v>40</v>
      </c>
    </row>
    <row r="10" spans="1:12" ht="49.15" customHeight="1" x14ac:dyDescent="0.25">
      <c r="A10" s="391" t="s">
        <v>190</v>
      </c>
      <c r="B10" s="391"/>
      <c r="C10" s="391"/>
      <c r="D10" s="22">
        <v>6011</v>
      </c>
      <c r="E10" s="172">
        <v>643.1</v>
      </c>
      <c r="F10" s="172">
        <v>850</v>
      </c>
      <c r="G10" s="172">
        <v>800</v>
      </c>
      <c r="H10" s="172">
        <v>800</v>
      </c>
      <c r="I10" s="22" t="s">
        <v>40</v>
      </c>
      <c r="J10" s="22" t="s">
        <v>40</v>
      </c>
      <c r="K10" s="22" t="s">
        <v>40</v>
      </c>
      <c r="L10" s="22" t="s">
        <v>40</v>
      </c>
    </row>
    <row r="11" spans="1:12" ht="34.9" customHeight="1" x14ac:dyDescent="0.25">
      <c r="A11" s="391" t="s">
        <v>191</v>
      </c>
      <c r="B11" s="391"/>
      <c r="C11" s="391"/>
      <c r="D11" s="22">
        <v>6012</v>
      </c>
      <c r="E11" s="172">
        <v>0.4</v>
      </c>
      <c r="F11" s="172">
        <v>0.9</v>
      </c>
      <c r="G11" s="172">
        <v>0.8</v>
      </c>
      <c r="H11" s="172">
        <v>0.9</v>
      </c>
      <c r="I11" s="22" t="s">
        <v>40</v>
      </c>
      <c r="J11" s="22" t="s">
        <v>40</v>
      </c>
      <c r="K11" s="22" t="s">
        <v>40</v>
      </c>
      <c r="L11" s="22" t="s">
        <v>40</v>
      </c>
    </row>
    <row r="12" spans="1:12" ht="16.149999999999999" customHeight="1" x14ac:dyDescent="0.25">
      <c r="A12" s="391" t="s">
        <v>38</v>
      </c>
      <c r="B12" s="391"/>
      <c r="C12" s="391"/>
      <c r="D12" s="22">
        <v>6013</v>
      </c>
      <c r="E12" s="172">
        <v>418.2</v>
      </c>
      <c r="F12" s="172">
        <v>150</v>
      </c>
      <c r="G12" s="172">
        <v>350</v>
      </c>
      <c r="H12" s="172">
        <v>350</v>
      </c>
      <c r="I12" s="22" t="s">
        <v>40</v>
      </c>
      <c r="J12" s="22" t="s">
        <v>40</v>
      </c>
      <c r="K12" s="22" t="s">
        <v>40</v>
      </c>
      <c r="L12" s="22" t="s">
        <v>40</v>
      </c>
    </row>
    <row r="13" spans="1:12" ht="17.45" customHeight="1" x14ac:dyDescent="0.25">
      <c r="A13" s="396" t="s">
        <v>39</v>
      </c>
      <c r="B13" s="396"/>
      <c r="C13" s="396"/>
      <c r="D13" s="21">
        <v>6020</v>
      </c>
      <c r="E13" s="301">
        <f t="shared" ref="E13:G13" si="2">E9+E5</f>
        <v>3066.8999999999996</v>
      </c>
      <c r="F13" s="301">
        <f t="shared" si="2"/>
        <v>3155.9</v>
      </c>
      <c r="G13" s="301">
        <f t="shared" si="2"/>
        <v>3120.7</v>
      </c>
      <c r="H13" s="301">
        <f>H9+H5</f>
        <v>3090.8999999999996</v>
      </c>
      <c r="I13" s="21" t="s">
        <v>40</v>
      </c>
      <c r="J13" s="21" t="s">
        <v>40</v>
      </c>
      <c r="K13" s="21" t="s">
        <v>40</v>
      </c>
      <c r="L13" s="21" t="s">
        <v>40</v>
      </c>
    </row>
    <row r="14" spans="1:12" ht="32.450000000000003" customHeight="1" x14ac:dyDescent="0.25">
      <c r="A14" s="391" t="s">
        <v>41</v>
      </c>
      <c r="B14" s="391"/>
      <c r="C14" s="391"/>
      <c r="D14" s="22">
        <v>6030</v>
      </c>
      <c r="E14" s="117" t="s">
        <v>16</v>
      </c>
      <c r="F14" s="117" t="s">
        <v>16</v>
      </c>
      <c r="G14" s="117" t="s">
        <v>16</v>
      </c>
      <c r="H14" s="117" t="s">
        <v>16</v>
      </c>
      <c r="I14" s="22" t="s">
        <v>40</v>
      </c>
      <c r="J14" s="22" t="s">
        <v>40</v>
      </c>
      <c r="K14" s="22" t="s">
        <v>40</v>
      </c>
      <c r="L14" s="22" t="s">
        <v>40</v>
      </c>
    </row>
    <row r="15" spans="1:12" ht="30.6" customHeight="1" x14ac:dyDescent="0.25">
      <c r="A15" s="391" t="s">
        <v>192</v>
      </c>
      <c r="B15" s="391"/>
      <c r="C15" s="391"/>
      <c r="D15" s="22">
        <v>6040</v>
      </c>
      <c r="E15" s="22">
        <v>353.9</v>
      </c>
      <c r="F15" s="172">
        <v>250</v>
      </c>
      <c r="G15" s="172">
        <v>310</v>
      </c>
      <c r="H15" s="172">
        <f>H16+H17+50</f>
        <v>343.1</v>
      </c>
      <c r="I15" s="22" t="s">
        <v>40</v>
      </c>
      <c r="J15" s="22" t="s">
        <v>40</v>
      </c>
      <c r="K15" s="22" t="s">
        <v>40</v>
      </c>
      <c r="L15" s="22" t="s">
        <v>40</v>
      </c>
    </row>
    <row r="16" spans="1:12" ht="46.9" customHeight="1" x14ac:dyDescent="0.25">
      <c r="A16" s="391" t="s">
        <v>193</v>
      </c>
      <c r="B16" s="391"/>
      <c r="C16" s="391"/>
      <c r="D16" s="22">
        <v>6041</v>
      </c>
      <c r="E16" s="22">
        <v>165.1</v>
      </c>
      <c r="F16" s="172">
        <v>60</v>
      </c>
      <c r="G16" s="172">
        <v>110</v>
      </c>
      <c r="H16" s="172">
        <v>130</v>
      </c>
      <c r="I16" s="22" t="s">
        <v>40</v>
      </c>
      <c r="J16" s="22" t="s">
        <v>40</v>
      </c>
      <c r="K16" s="22" t="s">
        <v>40</v>
      </c>
      <c r="L16" s="22" t="s">
        <v>40</v>
      </c>
    </row>
    <row r="17" spans="1:12" ht="46.9" customHeight="1" x14ac:dyDescent="0.25">
      <c r="A17" s="391" t="s">
        <v>194</v>
      </c>
      <c r="B17" s="391"/>
      <c r="C17" s="391"/>
      <c r="D17" s="22">
        <v>6042</v>
      </c>
      <c r="E17" s="22">
        <v>88.1</v>
      </c>
      <c r="F17" s="172">
        <v>115</v>
      </c>
      <c r="G17" s="172">
        <v>158</v>
      </c>
      <c r="H17" s="172">
        <v>163.1</v>
      </c>
      <c r="I17" s="22" t="s">
        <v>40</v>
      </c>
      <c r="J17" s="22" t="s">
        <v>40</v>
      </c>
      <c r="K17" s="22" t="s">
        <v>40</v>
      </c>
      <c r="L17" s="22" t="s">
        <v>40</v>
      </c>
    </row>
    <row r="18" spans="1:12" ht="33" customHeight="1" x14ac:dyDescent="0.25">
      <c r="A18" s="397" t="s">
        <v>195</v>
      </c>
      <c r="B18" s="398"/>
      <c r="C18" s="399"/>
      <c r="D18" s="21">
        <v>6050</v>
      </c>
      <c r="E18" s="303">
        <f>E15</f>
        <v>353.9</v>
      </c>
      <c r="F18" s="301">
        <f t="shared" ref="F18:H18" si="3">F15</f>
        <v>250</v>
      </c>
      <c r="G18" s="301">
        <f t="shared" si="3"/>
        <v>310</v>
      </c>
      <c r="H18" s="301">
        <f t="shared" si="3"/>
        <v>343.1</v>
      </c>
      <c r="I18" s="22" t="s">
        <v>40</v>
      </c>
      <c r="J18" s="22" t="s">
        <v>40</v>
      </c>
      <c r="K18" s="22" t="s">
        <v>40</v>
      </c>
      <c r="L18" s="22" t="s">
        <v>40</v>
      </c>
    </row>
    <row r="19" spans="1:12" ht="25.9" customHeight="1" x14ac:dyDescent="0.25">
      <c r="A19" s="391" t="s">
        <v>196</v>
      </c>
      <c r="B19" s="391"/>
      <c r="C19" s="391"/>
      <c r="D19" s="22">
        <v>6060</v>
      </c>
      <c r="E19" s="117" t="s">
        <v>16</v>
      </c>
      <c r="F19" s="117" t="s">
        <v>16</v>
      </c>
      <c r="G19" s="117" t="s">
        <v>16</v>
      </c>
      <c r="H19" s="117" t="s">
        <v>16</v>
      </c>
      <c r="I19" s="22" t="s">
        <v>40</v>
      </c>
      <c r="J19" s="22" t="s">
        <v>40</v>
      </c>
      <c r="K19" s="22" t="s">
        <v>40</v>
      </c>
      <c r="L19" s="22" t="s">
        <v>40</v>
      </c>
    </row>
    <row r="20" spans="1:12" ht="19.899999999999999" customHeight="1" x14ac:dyDescent="0.25">
      <c r="A20" s="391" t="s">
        <v>197</v>
      </c>
      <c r="B20" s="391"/>
      <c r="C20" s="391"/>
      <c r="D20" s="22">
        <v>6070</v>
      </c>
      <c r="E20" s="117" t="s">
        <v>16</v>
      </c>
      <c r="F20" s="117" t="s">
        <v>16</v>
      </c>
      <c r="G20" s="117" t="s">
        <v>16</v>
      </c>
      <c r="H20" s="117" t="s">
        <v>16</v>
      </c>
      <c r="I20" s="22" t="s">
        <v>40</v>
      </c>
      <c r="J20" s="22" t="s">
        <v>40</v>
      </c>
      <c r="K20" s="22" t="s">
        <v>40</v>
      </c>
      <c r="L20" s="22" t="s">
        <v>40</v>
      </c>
    </row>
    <row r="21" spans="1:12" ht="16.149999999999999" customHeight="1" x14ac:dyDescent="0.25">
      <c r="A21" s="396" t="s">
        <v>42</v>
      </c>
      <c r="B21" s="396"/>
      <c r="C21" s="396"/>
      <c r="D21" s="21">
        <v>6080</v>
      </c>
      <c r="E21" s="173">
        <v>2713</v>
      </c>
      <c r="F21" s="173">
        <v>2905.9</v>
      </c>
      <c r="G21" s="173">
        <f>G13-G18</f>
        <v>2810.7</v>
      </c>
      <c r="H21" s="173">
        <f>H13-H18</f>
        <v>2747.7999999999997</v>
      </c>
      <c r="I21" s="21" t="s">
        <v>40</v>
      </c>
      <c r="J21" s="21" t="s">
        <v>40</v>
      </c>
      <c r="K21" s="21" t="s">
        <v>40</v>
      </c>
      <c r="L21" s="21" t="s">
        <v>40</v>
      </c>
    </row>
    <row r="22" spans="1:12" x14ac:dyDescent="0.25">
      <c r="E22" s="165"/>
      <c r="F22" s="165"/>
      <c r="G22" s="165"/>
      <c r="H22" s="165"/>
    </row>
    <row r="23" spans="1:12" x14ac:dyDescent="0.25">
      <c r="E23" s="165"/>
      <c r="F23" s="165"/>
      <c r="G23" s="165"/>
      <c r="H23" s="165"/>
    </row>
  </sheetData>
  <sheetProtection password="CC19" sheet="1" objects="1" scenarios="1"/>
  <mergeCells count="26">
    <mergeCell ref="A12:C12"/>
    <mergeCell ref="A16:C16"/>
    <mergeCell ref="A21:C21"/>
    <mergeCell ref="A13:C13"/>
    <mergeCell ref="A14:C14"/>
    <mergeCell ref="A15:C15"/>
    <mergeCell ref="A18:C18"/>
    <mergeCell ref="A19:C19"/>
    <mergeCell ref="A20:C20"/>
    <mergeCell ref="A17:C17"/>
    <mergeCell ref="A11:C11"/>
    <mergeCell ref="A3:C3"/>
    <mergeCell ref="A4:L4"/>
    <mergeCell ref="I1:L1"/>
    <mergeCell ref="A10:C10"/>
    <mergeCell ref="E1:E2"/>
    <mergeCell ref="F1:F2"/>
    <mergeCell ref="G1:G2"/>
    <mergeCell ref="H1:H2"/>
    <mergeCell ref="D1:D2"/>
    <mergeCell ref="A1:C2"/>
    <mergeCell ref="A5:C5"/>
    <mergeCell ref="A6:C6"/>
    <mergeCell ref="A7:C7"/>
    <mergeCell ref="A8:C8"/>
    <mergeCell ref="A9:C9"/>
  </mergeCells>
  <pageMargins left="0.9055118110236221" right="0.11811023622047245" top="0.15748031496062992" bottom="0.15748031496062992" header="0.11811023622047245" footer="0.11811023622047245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22" zoomScaleNormal="100" workbookViewId="0">
      <selection activeCell="H28" sqref="H28"/>
    </sheetView>
  </sheetViews>
  <sheetFormatPr defaultRowHeight="15" x14ac:dyDescent="0.25"/>
  <cols>
    <col min="1" max="1" width="10.140625" customWidth="1"/>
    <col min="3" max="3" width="14.7109375" customWidth="1"/>
    <col min="5" max="5" width="11.42578125" customWidth="1"/>
    <col min="6" max="6" width="12.28515625" customWidth="1"/>
    <col min="7" max="7" width="10.85546875" customWidth="1"/>
    <col min="8" max="8" width="11" customWidth="1"/>
    <col min="9" max="9" width="10" customWidth="1"/>
    <col min="10" max="10" width="10.140625" customWidth="1"/>
    <col min="11" max="11" width="9.85546875" customWidth="1"/>
    <col min="12" max="12" width="10.28515625" customWidth="1"/>
  </cols>
  <sheetData>
    <row r="1" spans="1:12" ht="16.149999999999999" customHeight="1" x14ac:dyDescent="0.25">
      <c r="A1" s="394" t="s">
        <v>6</v>
      </c>
      <c r="B1" s="394"/>
      <c r="C1" s="394"/>
      <c r="D1" s="394" t="s">
        <v>7</v>
      </c>
      <c r="E1" s="394" t="s">
        <v>8</v>
      </c>
      <c r="F1" s="394" t="s">
        <v>175</v>
      </c>
      <c r="G1" s="394" t="s">
        <v>9</v>
      </c>
      <c r="H1" s="394" t="s">
        <v>10</v>
      </c>
      <c r="I1" s="394" t="s">
        <v>11</v>
      </c>
      <c r="J1" s="394"/>
      <c r="K1" s="394"/>
      <c r="L1" s="394"/>
    </row>
    <row r="2" spans="1:12" ht="31.5" x14ac:dyDescent="0.25">
      <c r="A2" s="394"/>
      <c r="B2" s="394"/>
      <c r="C2" s="394"/>
      <c r="D2" s="394"/>
      <c r="E2" s="394"/>
      <c r="F2" s="394"/>
      <c r="G2" s="394"/>
      <c r="H2" s="394"/>
      <c r="I2" s="16" t="s">
        <v>178</v>
      </c>
      <c r="J2" s="15" t="s">
        <v>179</v>
      </c>
      <c r="K2" s="15" t="s">
        <v>176</v>
      </c>
      <c r="L2" s="15" t="s">
        <v>177</v>
      </c>
    </row>
    <row r="3" spans="1:12" ht="15.75" x14ac:dyDescent="0.25">
      <c r="A3" s="392">
        <v>1</v>
      </c>
      <c r="B3" s="392"/>
      <c r="C3" s="392"/>
      <c r="D3" s="20">
        <v>2</v>
      </c>
      <c r="E3" s="20">
        <v>3</v>
      </c>
      <c r="F3" s="20">
        <v>4</v>
      </c>
      <c r="G3" s="20">
        <v>5</v>
      </c>
      <c r="H3" s="20">
        <v>6</v>
      </c>
      <c r="I3" s="20">
        <v>7</v>
      </c>
      <c r="J3" s="20">
        <v>8</v>
      </c>
      <c r="K3" s="20">
        <v>9</v>
      </c>
      <c r="L3" s="20">
        <v>10</v>
      </c>
    </row>
    <row r="4" spans="1:12" ht="15.75" x14ac:dyDescent="0.25">
      <c r="A4" s="393" t="s">
        <v>198</v>
      </c>
      <c r="B4" s="393"/>
      <c r="C4" s="393"/>
      <c r="D4" s="393"/>
      <c r="E4" s="393"/>
      <c r="F4" s="393"/>
      <c r="G4" s="393"/>
      <c r="H4" s="393"/>
      <c r="I4" s="393"/>
      <c r="J4" s="393"/>
      <c r="K4" s="393"/>
      <c r="L4" s="393"/>
    </row>
    <row r="5" spans="1:12" ht="36" customHeight="1" x14ac:dyDescent="0.25">
      <c r="A5" s="400" t="s">
        <v>199</v>
      </c>
      <c r="B5" s="400"/>
      <c r="C5" s="400"/>
      <c r="D5" s="21">
        <v>7000</v>
      </c>
      <c r="E5" s="117" t="s">
        <v>16</v>
      </c>
      <c r="F5" s="117" t="s">
        <v>16</v>
      </c>
      <c r="G5" s="117" t="s">
        <v>16</v>
      </c>
      <c r="H5" s="117" t="s">
        <v>16</v>
      </c>
      <c r="I5" s="117" t="s">
        <v>16</v>
      </c>
      <c r="J5" s="117" t="s">
        <v>16</v>
      </c>
      <c r="K5" s="117" t="s">
        <v>16</v>
      </c>
      <c r="L5" s="117" t="s">
        <v>16</v>
      </c>
    </row>
    <row r="6" spans="1:12" ht="33" customHeight="1" x14ac:dyDescent="0.25">
      <c r="A6" s="400" t="s">
        <v>43</v>
      </c>
      <c r="B6" s="400"/>
      <c r="C6" s="400"/>
      <c r="D6" s="21">
        <v>7010</v>
      </c>
      <c r="E6" s="117" t="s">
        <v>16</v>
      </c>
      <c r="F6" s="117" t="s">
        <v>16</v>
      </c>
      <c r="G6" s="117" t="s">
        <v>16</v>
      </c>
      <c r="H6" s="117" t="s">
        <v>16</v>
      </c>
      <c r="I6" s="117" t="s">
        <v>16</v>
      </c>
      <c r="J6" s="117" t="s">
        <v>16</v>
      </c>
      <c r="K6" s="117" t="s">
        <v>16</v>
      </c>
      <c r="L6" s="117" t="s">
        <v>16</v>
      </c>
    </row>
    <row r="7" spans="1:12" ht="19.899999999999999" customHeight="1" x14ac:dyDescent="0.25">
      <c r="A7" s="391" t="s">
        <v>44</v>
      </c>
      <c r="B7" s="391"/>
      <c r="C7" s="391"/>
      <c r="D7" s="22">
        <v>7011</v>
      </c>
      <c r="E7" s="117" t="s">
        <v>16</v>
      </c>
      <c r="F7" s="117" t="s">
        <v>16</v>
      </c>
      <c r="G7" s="117" t="s">
        <v>16</v>
      </c>
      <c r="H7" s="117" t="s">
        <v>16</v>
      </c>
      <c r="I7" s="116" t="s">
        <v>201</v>
      </c>
      <c r="J7" s="116" t="s">
        <v>201</v>
      </c>
      <c r="K7" s="116" t="s">
        <v>201</v>
      </c>
      <c r="L7" s="116" t="s">
        <v>201</v>
      </c>
    </row>
    <row r="8" spans="1:12" ht="21" customHeight="1" x14ac:dyDescent="0.25">
      <c r="A8" s="391" t="s">
        <v>45</v>
      </c>
      <c r="B8" s="391"/>
      <c r="C8" s="391"/>
      <c r="D8" s="22">
        <v>7012</v>
      </c>
      <c r="E8" s="117" t="s">
        <v>16</v>
      </c>
      <c r="F8" s="117" t="s">
        <v>16</v>
      </c>
      <c r="G8" s="117" t="s">
        <v>16</v>
      </c>
      <c r="H8" s="117" t="s">
        <v>16</v>
      </c>
      <c r="I8" s="116" t="s">
        <v>201</v>
      </c>
      <c r="J8" s="116" t="s">
        <v>201</v>
      </c>
      <c r="K8" s="116" t="s">
        <v>201</v>
      </c>
      <c r="L8" s="116" t="s">
        <v>201</v>
      </c>
    </row>
    <row r="9" spans="1:12" ht="21" customHeight="1" x14ac:dyDescent="0.25">
      <c r="A9" s="391" t="s">
        <v>46</v>
      </c>
      <c r="B9" s="391"/>
      <c r="C9" s="391"/>
      <c r="D9" s="22">
        <v>7013</v>
      </c>
      <c r="E9" s="117" t="s">
        <v>16</v>
      </c>
      <c r="F9" s="117" t="s">
        <v>16</v>
      </c>
      <c r="G9" s="117" t="s">
        <v>16</v>
      </c>
      <c r="H9" s="117" t="s">
        <v>16</v>
      </c>
      <c r="I9" s="116" t="s">
        <v>201</v>
      </c>
      <c r="J9" s="116" t="s">
        <v>201</v>
      </c>
      <c r="K9" s="116" t="s">
        <v>201</v>
      </c>
      <c r="L9" s="116" t="s">
        <v>201</v>
      </c>
    </row>
    <row r="10" spans="1:12" ht="36" customHeight="1" x14ac:dyDescent="0.25">
      <c r="A10" s="400" t="s">
        <v>47</v>
      </c>
      <c r="B10" s="400"/>
      <c r="C10" s="400"/>
      <c r="D10" s="117">
        <v>7030</v>
      </c>
      <c r="E10" s="117" t="s">
        <v>16</v>
      </c>
      <c r="F10" s="117" t="s">
        <v>16</v>
      </c>
      <c r="G10" s="117" t="s">
        <v>16</v>
      </c>
      <c r="H10" s="117" t="s">
        <v>16</v>
      </c>
      <c r="I10" s="117" t="s">
        <v>16</v>
      </c>
      <c r="J10" s="117" t="s">
        <v>16</v>
      </c>
      <c r="K10" s="117" t="s">
        <v>16</v>
      </c>
      <c r="L10" s="117" t="s">
        <v>16</v>
      </c>
    </row>
    <row r="11" spans="1:12" ht="19.149999999999999" customHeight="1" x14ac:dyDescent="0.25">
      <c r="A11" s="395" t="s">
        <v>44</v>
      </c>
      <c r="B11" s="395"/>
      <c r="C11" s="395"/>
      <c r="D11" s="22">
        <v>7021</v>
      </c>
      <c r="E11" s="117" t="s">
        <v>16</v>
      </c>
      <c r="F11" s="117" t="s">
        <v>16</v>
      </c>
      <c r="G11" s="117" t="s">
        <v>16</v>
      </c>
      <c r="H11" s="117" t="s">
        <v>16</v>
      </c>
      <c r="I11" s="116" t="s">
        <v>201</v>
      </c>
      <c r="J11" s="116" t="s">
        <v>201</v>
      </c>
      <c r="K11" s="116" t="s">
        <v>201</v>
      </c>
      <c r="L11" s="116" t="s">
        <v>201</v>
      </c>
    </row>
    <row r="12" spans="1:12" ht="22.15" customHeight="1" x14ac:dyDescent="0.25">
      <c r="A12" s="395" t="s">
        <v>45</v>
      </c>
      <c r="B12" s="395"/>
      <c r="C12" s="395"/>
      <c r="D12" s="22">
        <v>7022</v>
      </c>
      <c r="E12" s="117" t="s">
        <v>16</v>
      </c>
      <c r="F12" s="117" t="s">
        <v>16</v>
      </c>
      <c r="G12" s="117" t="s">
        <v>16</v>
      </c>
      <c r="H12" s="117" t="s">
        <v>16</v>
      </c>
      <c r="I12" s="116" t="s">
        <v>201</v>
      </c>
      <c r="J12" s="116" t="s">
        <v>201</v>
      </c>
      <c r="K12" s="116" t="s">
        <v>201</v>
      </c>
      <c r="L12" s="116" t="s">
        <v>201</v>
      </c>
    </row>
    <row r="13" spans="1:12" ht="18.600000000000001" customHeight="1" x14ac:dyDescent="0.25">
      <c r="A13" s="395" t="s">
        <v>46</v>
      </c>
      <c r="B13" s="395"/>
      <c r="C13" s="395"/>
      <c r="D13" s="22">
        <v>7023</v>
      </c>
      <c r="E13" s="117" t="s">
        <v>16</v>
      </c>
      <c r="F13" s="117" t="s">
        <v>16</v>
      </c>
      <c r="G13" s="117" t="s">
        <v>16</v>
      </c>
      <c r="H13" s="117" t="s">
        <v>16</v>
      </c>
      <c r="I13" s="116" t="s">
        <v>201</v>
      </c>
      <c r="J13" s="116" t="s">
        <v>201</v>
      </c>
      <c r="K13" s="116" t="s">
        <v>201</v>
      </c>
      <c r="L13" s="116" t="s">
        <v>201</v>
      </c>
    </row>
    <row r="14" spans="1:12" ht="33.6" customHeight="1" x14ac:dyDescent="0.25">
      <c r="A14" s="400" t="s">
        <v>200</v>
      </c>
      <c r="B14" s="400"/>
      <c r="C14" s="400"/>
      <c r="D14" s="21">
        <v>7050</v>
      </c>
      <c r="E14" s="117" t="s">
        <v>16</v>
      </c>
      <c r="F14" s="117" t="s">
        <v>16</v>
      </c>
      <c r="G14" s="117" t="s">
        <v>16</v>
      </c>
      <c r="H14" s="117" t="s">
        <v>16</v>
      </c>
      <c r="I14" s="117" t="s">
        <v>16</v>
      </c>
      <c r="J14" s="117" t="s">
        <v>16</v>
      </c>
      <c r="K14" s="117" t="s">
        <v>16</v>
      </c>
      <c r="L14" s="117" t="s">
        <v>16</v>
      </c>
    </row>
    <row r="15" spans="1:12" ht="20.45" customHeight="1" x14ac:dyDescent="0.25">
      <c r="A15" s="393" t="s">
        <v>202</v>
      </c>
      <c r="B15" s="393"/>
      <c r="C15" s="393"/>
      <c r="D15" s="393"/>
      <c r="E15" s="393"/>
      <c r="F15" s="393"/>
      <c r="G15" s="393"/>
      <c r="H15" s="393"/>
      <c r="I15" s="393"/>
      <c r="J15" s="393"/>
      <c r="K15" s="393"/>
      <c r="L15" s="393"/>
    </row>
    <row r="16" spans="1:12" ht="31.15" customHeight="1" x14ac:dyDescent="0.25">
      <c r="A16" s="400" t="s">
        <v>203</v>
      </c>
      <c r="B16" s="400"/>
      <c r="C16" s="400"/>
      <c r="D16" s="402">
        <v>8000</v>
      </c>
      <c r="E16" s="401">
        <f>E20+E21+E22</f>
        <v>19</v>
      </c>
      <c r="F16" s="401">
        <f>F20+F21+F22</f>
        <v>18</v>
      </c>
      <c r="G16" s="401">
        <f t="shared" ref="G16:H16" si="0">G20+G21+G22</f>
        <v>18</v>
      </c>
      <c r="H16" s="401">
        <f t="shared" si="0"/>
        <v>18</v>
      </c>
      <c r="I16" s="402">
        <v>18</v>
      </c>
      <c r="J16" s="402">
        <v>18</v>
      </c>
      <c r="K16" s="402">
        <v>18</v>
      </c>
      <c r="L16" s="402">
        <v>18</v>
      </c>
    </row>
    <row r="17" spans="1:13" ht="50.45" customHeight="1" x14ac:dyDescent="0.25">
      <c r="A17" s="400"/>
      <c r="B17" s="400"/>
      <c r="C17" s="400"/>
      <c r="D17" s="402"/>
      <c r="E17" s="401"/>
      <c r="F17" s="401"/>
      <c r="G17" s="401"/>
      <c r="H17" s="401"/>
      <c r="I17" s="402"/>
      <c r="J17" s="402"/>
      <c r="K17" s="402"/>
      <c r="L17" s="402"/>
    </row>
    <row r="18" spans="1:13" ht="18" customHeight="1" x14ac:dyDescent="0.25">
      <c r="A18" s="395" t="s">
        <v>48</v>
      </c>
      <c r="B18" s="395"/>
      <c r="C18" s="395"/>
      <c r="D18" s="22">
        <v>8001</v>
      </c>
      <c r="E18" s="117" t="s">
        <v>16</v>
      </c>
      <c r="F18" s="117" t="s">
        <v>16</v>
      </c>
      <c r="G18" s="117" t="s">
        <v>16</v>
      </c>
      <c r="H18" s="117" t="s">
        <v>16</v>
      </c>
      <c r="I18" s="117" t="s">
        <v>16</v>
      </c>
      <c r="J18" s="117" t="s">
        <v>16</v>
      </c>
      <c r="K18" s="117" t="s">
        <v>16</v>
      </c>
      <c r="L18" s="117" t="s">
        <v>16</v>
      </c>
    </row>
    <row r="19" spans="1:13" ht="18" customHeight="1" x14ac:dyDescent="0.25">
      <c r="A19" s="395" t="s">
        <v>49</v>
      </c>
      <c r="B19" s="395"/>
      <c r="C19" s="395"/>
      <c r="D19" s="22">
        <v>8002</v>
      </c>
      <c r="E19" s="117" t="s">
        <v>16</v>
      </c>
      <c r="F19" s="117" t="s">
        <v>16</v>
      </c>
      <c r="G19" s="117" t="s">
        <v>16</v>
      </c>
      <c r="H19" s="117" t="s">
        <v>16</v>
      </c>
      <c r="I19" s="117" t="s">
        <v>16</v>
      </c>
      <c r="J19" s="117" t="s">
        <v>16</v>
      </c>
      <c r="K19" s="117" t="s">
        <v>16</v>
      </c>
      <c r="L19" s="117" t="s">
        <v>16</v>
      </c>
    </row>
    <row r="20" spans="1:13" ht="18.600000000000001" customHeight="1" x14ac:dyDescent="0.25">
      <c r="A20" s="395" t="s">
        <v>50</v>
      </c>
      <c r="B20" s="395"/>
      <c r="C20" s="395"/>
      <c r="D20" s="22">
        <v>8003</v>
      </c>
      <c r="E20" s="22">
        <v>1</v>
      </c>
      <c r="F20" s="22">
        <v>1</v>
      </c>
      <c r="G20" s="22">
        <v>1</v>
      </c>
      <c r="H20" s="22">
        <v>1</v>
      </c>
      <c r="I20" s="116">
        <v>1</v>
      </c>
      <c r="J20" s="116">
        <v>1</v>
      </c>
      <c r="K20" s="116">
        <v>1</v>
      </c>
      <c r="L20" s="116">
        <v>1</v>
      </c>
    </row>
    <row r="21" spans="1:13" ht="34.9" customHeight="1" x14ac:dyDescent="0.25">
      <c r="A21" s="395" t="s">
        <v>51</v>
      </c>
      <c r="B21" s="395"/>
      <c r="C21" s="395"/>
      <c r="D21" s="22">
        <v>8004</v>
      </c>
      <c r="E21" s="22">
        <v>3</v>
      </c>
      <c r="F21" s="22">
        <v>3</v>
      </c>
      <c r="G21" s="22">
        <v>3</v>
      </c>
      <c r="H21" s="22">
        <v>3</v>
      </c>
      <c r="I21" s="116">
        <v>3</v>
      </c>
      <c r="J21" s="116">
        <v>3</v>
      </c>
      <c r="K21" s="116">
        <v>3</v>
      </c>
      <c r="L21" s="116">
        <v>3</v>
      </c>
    </row>
    <row r="22" spans="1:13" ht="21.6" customHeight="1" x14ac:dyDescent="0.25">
      <c r="A22" s="395" t="s">
        <v>52</v>
      </c>
      <c r="B22" s="395"/>
      <c r="C22" s="395"/>
      <c r="D22" s="22">
        <v>8005</v>
      </c>
      <c r="E22" s="22">
        <v>15</v>
      </c>
      <c r="F22" s="22">
        <v>14</v>
      </c>
      <c r="G22" s="22">
        <v>14</v>
      </c>
      <c r="H22" s="22">
        <v>14</v>
      </c>
      <c r="I22" s="116">
        <v>14</v>
      </c>
      <c r="J22" s="116">
        <v>14</v>
      </c>
      <c r="K22" s="116">
        <v>14</v>
      </c>
      <c r="L22" s="116">
        <v>14</v>
      </c>
    </row>
    <row r="23" spans="1:13" ht="15.75" x14ac:dyDescent="0.25">
      <c r="A23" s="411" t="s">
        <v>53</v>
      </c>
      <c r="B23" s="411"/>
      <c r="C23" s="411"/>
      <c r="D23" s="21">
        <v>8010</v>
      </c>
      <c r="E23" s="301">
        <f>E26+E27+E28</f>
        <v>2253.9</v>
      </c>
      <c r="F23" s="301">
        <f>F26+F27+F28</f>
        <v>2359.8000000000002</v>
      </c>
      <c r="G23" s="301">
        <f>G26+G27+G28</f>
        <v>2373.9</v>
      </c>
      <c r="H23" s="301">
        <f>H26+H27+H28</f>
        <v>2477.8000000000002</v>
      </c>
      <c r="I23" s="246">
        <f>SUM(I26:I28)</f>
        <v>606</v>
      </c>
      <c r="J23" s="174">
        <f t="shared" ref="J23:L23" si="1">SUM(J26:J28)</f>
        <v>625.5</v>
      </c>
      <c r="K23" s="174">
        <f t="shared" si="1"/>
        <v>626.6</v>
      </c>
      <c r="L23" s="174">
        <f t="shared" si="1"/>
        <v>619.69999999999993</v>
      </c>
      <c r="M23" s="245"/>
    </row>
    <row r="24" spans="1:13" ht="15.75" x14ac:dyDescent="0.25">
      <c r="A24" s="395" t="s">
        <v>48</v>
      </c>
      <c r="B24" s="395"/>
      <c r="C24" s="395"/>
      <c r="D24" s="22">
        <v>8011</v>
      </c>
      <c r="E24" s="117" t="s">
        <v>16</v>
      </c>
      <c r="F24" s="117" t="s">
        <v>16</v>
      </c>
      <c r="G24" s="117" t="s">
        <v>16</v>
      </c>
      <c r="H24" s="117" t="s">
        <v>16</v>
      </c>
      <c r="I24" s="214" t="s">
        <v>16</v>
      </c>
      <c r="J24" s="214" t="s">
        <v>16</v>
      </c>
      <c r="K24" s="214" t="s">
        <v>16</v>
      </c>
      <c r="L24" s="214" t="s">
        <v>16</v>
      </c>
    </row>
    <row r="25" spans="1:13" ht="15.75" x14ac:dyDescent="0.25">
      <c r="A25" s="395" t="s">
        <v>49</v>
      </c>
      <c r="B25" s="395"/>
      <c r="C25" s="395"/>
      <c r="D25" s="22">
        <v>8012</v>
      </c>
      <c r="E25" s="117" t="s">
        <v>16</v>
      </c>
      <c r="F25" s="117" t="s">
        <v>16</v>
      </c>
      <c r="G25" s="117" t="s">
        <v>16</v>
      </c>
      <c r="H25" s="117" t="s">
        <v>16</v>
      </c>
      <c r="I25" s="214" t="s">
        <v>16</v>
      </c>
      <c r="J25" s="214" t="s">
        <v>16</v>
      </c>
      <c r="K25" s="214" t="s">
        <v>16</v>
      </c>
      <c r="L25" s="214" t="s">
        <v>16</v>
      </c>
    </row>
    <row r="26" spans="1:13" ht="15.75" x14ac:dyDescent="0.25">
      <c r="A26" s="395" t="s">
        <v>50</v>
      </c>
      <c r="B26" s="395"/>
      <c r="C26" s="395"/>
      <c r="D26" s="22">
        <v>8013</v>
      </c>
      <c r="E26" s="172">
        <v>344.6</v>
      </c>
      <c r="F26" s="172">
        <v>378</v>
      </c>
      <c r="G26" s="172">
        <v>432.4</v>
      </c>
      <c r="H26" s="172">
        <v>468.4</v>
      </c>
      <c r="I26" s="22">
        <v>117.1</v>
      </c>
      <c r="J26" s="22">
        <v>117.1</v>
      </c>
      <c r="K26" s="22">
        <v>117.1</v>
      </c>
      <c r="L26" s="22">
        <v>117.1</v>
      </c>
    </row>
    <row r="27" spans="1:13" ht="15.75" x14ac:dyDescent="0.25">
      <c r="A27" s="395" t="s">
        <v>51</v>
      </c>
      <c r="B27" s="395"/>
      <c r="C27" s="395"/>
      <c r="D27" s="22">
        <v>8014</v>
      </c>
      <c r="E27" s="172">
        <v>599</v>
      </c>
      <c r="F27" s="172">
        <v>606.79999999999995</v>
      </c>
      <c r="G27" s="172">
        <v>649.5</v>
      </c>
      <c r="H27" s="172">
        <v>703.6</v>
      </c>
      <c r="I27" s="22">
        <v>163.69999999999999</v>
      </c>
      <c r="J27" s="22">
        <v>183.2</v>
      </c>
      <c r="K27" s="22">
        <v>173.5</v>
      </c>
      <c r="L27" s="172">
        <v>183.2</v>
      </c>
    </row>
    <row r="28" spans="1:13" ht="15.75" x14ac:dyDescent="0.25">
      <c r="A28" s="395" t="s">
        <v>52</v>
      </c>
      <c r="B28" s="395"/>
      <c r="C28" s="395"/>
      <c r="D28" s="22">
        <v>8015</v>
      </c>
      <c r="E28" s="172">
        <v>1310.3</v>
      </c>
      <c r="F28" s="172">
        <v>1375</v>
      </c>
      <c r="G28" s="172">
        <v>1292</v>
      </c>
      <c r="H28" s="172">
        <v>1305.8</v>
      </c>
      <c r="I28" s="22">
        <v>325.2</v>
      </c>
      <c r="J28" s="22">
        <v>325.2</v>
      </c>
      <c r="K28" s="244">
        <v>336</v>
      </c>
      <c r="L28" s="22">
        <v>319.39999999999998</v>
      </c>
    </row>
    <row r="29" spans="1:13" ht="62.45" customHeight="1" x14ac:dyDescent="0.25">
      <c r="A29" s="411" t="s">
        <v>54</v>
      </c>
      <c r="B29" s="411"/>
      <c r="C29" s="411"/>
      <c r="D29" s="21">
        <v>8020</v>
      </c>
      <c r="E29" s="302">
        <f>(E23*1000)/12/E16</f>
        <v>9885.5263157894733</v>
      </c>
      <c r="F29" s="301">
        <f>(F23*1000)/12/F16</f>
        <v>10925</v>
      </c>
      <c r="G29" s="301">
        <f>(G23*1000)/12/G16</f>
        <v>10990.277777777777</v>
      </c>
      <c r="H29" s="301">
        <f>(H23*1000)/12/H16</f>
        <v>11471.296296296297</v>
      </c>
      <c r="I29" s="301">
        <f>(I23*1000)/3/I16</f>
        <v>11222.222222222223</v>
      </c>
      <c r="J29" s="301">
        <f t="shared" ref="J29:L29" si="2">(J23*1000)/3/J16</f>
        <v>11583.333333333334</v>
      </c>
      <c r="K29" s="301">
        <f t="shared" si="2"/>
        <v>11603.703703703703</v>
      </c>
      <c r="L29" s="301">
        <f t="shared" si="2"/>
        <v>11475.925925925923</v>
      </c>
    </row>
    <row r="30" spans="1:13" ht="15.75" x14ac:dyDescent="0.25">
      <c r="A30" s="395" t="s">
        <v>55</v>
      </c>
      <c r="B30" s="395"/>
      <c r="C30" s="395"/>
      <c r="D30" s="22">
        <v>8021</v>
      </c>
      <c r="E30" s="303" t="s">
        <v>16</v>
      </c>
      <c r="F30" s="303" t="s">
        <v>16</v>
      </c>
      <c r="G30" s="303" t="s">
        <v>16</v>
      </c>
      <c r="H30" s="303" t="s">
        <v>16</v>
      </c>
      <c r="I30" s="303" t="s">
        <v>16</v>
      </c>
      <c r="J30" s="303" t="s">
        <v>16</v>
      </c>
      <c r="K30" s="303" t="s">
        <v>16</v>
      </c>
      <c r="L30" s="303" t="s">
        <v>16</v>
      </c>
    </row>
    <row r="31" spans="1:13" ht="15.75" x14ac:dyDescent="0.25">
      <c r="A31" s="395" t="s">
        <v>56</v>
      </c>
      <c r="B31" s="395"/>
      <c r="C31" s="395"/>
      <c r="D31" s="22">
        <v>8022</v>
      </c>
      <c r="E31" s="303" t="s">
        <v>16</v>
      </c>
      <c r="F31" s="303" t="s">
        <v>16</v>
      </c>
      <c r="G31" s="303" t="s">
        <v>16</v>
      </c>
      <c r="H31" s="303" t="s">
        <v>16</v>
      </c>
      <c r="I31" s="303" t="s">
        <v>16</v>
      </c>
      <c r="J31" s="303" t="s">
        <v>16</v>
      </c>
      <c r="K31" s="303" t="s">
        <v>16</v>
      </c>
      <c r="L31" s="303" t="s">
        <v>16</v>
      </c>
    </row>
    <row r="32" spans="1:13" ht="15.75" x14ac:dyDescent="0.25">
      <c r="A32" s="395" t="s">
        <v>204</v>
      </c>
      <c r="B32" s="395"/>
      <c r="C32" s="395"/>
      <c r="D32" s="22">
        <v>8023</v>
      </c>
      <c r="E32" s="304">
        <f>(E26*1000)/12</f>
        <v>28716.666666666668</v>
      </c>
      <c r="F32" s="304">
        <f>(F26*1000)/12</f>
        <v>31500</v>
      </c>
      <c r="G32" s="304">
        <f>(G26*1000)/12</f>
        <v>36033.333333333336</v>
      </c>
      <c r="H32" s="304">
        <f>(H26*1000)/12</f>
        <v>39033.333333333336</v>
      </c>
      <c r="I32" s="304">
        <f>(I26*1000)/3</f>
        <v>39033.333333333336</v>
      </c>
      <c r="J32" s="304">
        <f t="shared" ref="J32:L32" si="3">(J26*1000)/3</f>
        <v>39033.333333333336</v>
      </c>
      <c r="K32" s="304">
        <f t="shared" si="3"/>
        <v>39033.333333333336</v>
      </c>
      <c r="L32" s="304">
        <f t="shared" si="3"/>
        <v>39033.333333333336</v>
      </c>
    </row>
    <row r="33" spans="1:12" ht="15.75" x14ac:dyDescent="0.25">
      <c r="A33" s="412" t="s">
        <v>142</v>
      </c>
      <c r="B33" s="412"/>
      <c r="C33" s="412"/>
      <c r="D33" s="23" t="s">
        <v>205</v>
      </c>
      <c r="E33" s="305">
        <v>27000</v>
      </c>
      <c r="F33" s="305">
        <v>27000</v>
      </c>
      <c r="G33" s="304">
        <f>G32</f>
        <v>36033.333333333336</v>
      </c>
      <c r="H33" s="304">
        <v>39033</v>
      </c>
      <c r="I33" s="305">
        <v>39033</v>
      </c>
      <c r="J33" s="305">
        <v>39033</v>
      </c>
      <c r="K33" s="305">
        <v>39033</v>
      </c>
      <c r="L33" s="305">
        <v>39033</v>
      </c>
    </row>
    <row r="34" spans="1:12" ht="15.6" customHeight="1" x14ac:dyDescent="0.25">
      <c r="A34" s="412" t="s">
        <v>143</v>
      </c>
      <c r="B34" s="412"/>
      <c r="C34" s="412"/>
      <c r="D34" s="23" t="s">
        <v>206</v>
      </c>
      <c r="E34" s="304">
        <f>E32-E33</f>
        <v>1716.6666666666679</v>
      </c>
      <c r="F34" s="304">
        <f>F32-F33</f>
        <v>4500</v>
      </c>
      <c r="G34" s="305">
        <v>0</v>
      </c>
      <c r="H34" s="304">
        <f>H32-H33</f>
        <v>0.33333333333575865</v>
      </c>
      <c r="I34" s="304">
        <f>I32-I33</f>
        <v>0.33333333333575865</v>
      </c>
      <c r="J34" s="304">
        <f t="shared" ref="J34:L34" si="4">J32-J33</f>
        <v>0.33333333333575865</v>
      </c>
      <c r="K34" s="304">
        <f t="shared" si="4"/>
        <v>0.33333333333575865</v>
      </c>
      <c r="L34" s="304">
        <f t="shared" si="4"/>
        <v>0.33333333333575865</v>
      </c>
    </row>
    <row r="35" spans="1:12" ht="33.6" customHeight="1" x14ac:dyDescent="0.25">
      <c r="A35" s="412" t="s">
        <v>207</v>
      </c>
      <c r="B35" s="412"/>
      <c r="C35" s="412"/>
      <c r="D35" s="23" t="s">
        <v>208</v>
      </c>
      <c r="E35" s="303" t="s">
        <v>16</v>
      </c>
      <c r="F35" s="303" t="s">
        <v>16</v>
      </c>
      <c r="G35" s="303" t="s">
        <v>16</v>
      </c>
      <c r="H35" s="303" t="s">
        <v>16</v>
      </c>
      <c r="I35" s="303" t="s">
        <v>16</v>
      </c>
      <c r="J35" s="303" t="s">
        <v>16</v>
      </c>
      <c r="K35" s="303" t="s">
        <v>16</v>
      </c>
      <c r="L35" s="303" t="s">
        <v>16</v>
      </c>
    </row>
    <row r="36" spans="1:12" ht="31.15" customHeight="1" x14ac:dyDescent="0.25">
      <c r="A36" s="395" t="s">
        <v>57</v>
      </c>
      <c r="B36" s="395"/>
      <c r="C36" s="395"/>
      <c r="D36" s="22">
        <v>8024</v>
      </c>
      <c r="E36" s="304">
        <f t="shared" ref="E36:H37" si="5">(E27*1000)/12/E21</f>
        <v>16638.888888888887</v>
      </c>
      <c r="F36" s="304">
        <f t="shared" si="5"/>
        <v>16855.555555555555</v>
      </c>
      <c r="G36" s="304">
        <f t="shared" si="5"/>
        <v>18041.666666666668</v>
      </c>
      <c r="H36" s="304">
        <f t="shared" si="5"/>
        <v>19544.444444444445</v>
      </c>
      <c r="I36" s="304">
        <f>(I27*1000)/3/I21</f>
        <v>18188.888888888887</v>
      </c>
      <c r="J36" s="304">
        <f t="shared" ref="J36:L36" si="6">(J27*1000)/3/J21</f>
        <v>20355.555555555555</v>
      </c>
      <c r="K36" s="304">
        <f t="shared" si="6"/>
        <v>19277.777777777777</v>
      </c>
      <c r="L36" s="304">
        <f t="shared" si="6"/>
        <v>20355.555555555555</v>
      </c>
    </row>
    <row r="37" spans="1:12" ht="15.75" x14ac:dyDescent="0.25">
      <c r="A37" s="395" t="s">
        <v>58</v>
      </c>
      <c r="B37" s="395"/>
      <c r="C37" s="395"/>
      <c r="D37" s="22">
        <v>8025</v>
      </c>
      <c r="E37" s="304">
        <f t="shared" si="5"/>
        <v>7279.4444444444443</v>
      </c>
      <c r="F37" s="304">
        <f t="shared" si="5"/>
        <v>8184.5238095238092</v>
      </c>
      <c r="G37" s="304">
        <f t="shared" si="5"/>
        <v>7690.4761904761908</v>
      </c>
      <c r="H37" s="304">
        <f t="shared" si="5"/>
        <v>7772.6190476190477</v>
      </c>
      <c r="I37" s="304">
        <f>(I28*1000)/3/I22</f>
        <v>7742.8571428571431</v>
      </c>
      <c r="J37" s="304">
        <f t="shared" ref="J37:L37" si="7">(J28*1000)/3/J22</f>
        <v>7742.8571428571431</v>
      </c>
      <c r="K37" s="304">
        <f t="shared" si="7"/>
        <v>8000</v>
      </c>
      <c r="L37" s="304">
        <f t="shared" si="7"/>
        <v>7604.7619047619055</v>
      </c>
    </row>
    <row r="38" spans="1:12" ht="15.75" x14ac:dyDescent="0.25">
      <c r="A38" s="404"/>
      <c r="B38" s="404"/>
      <c r="C38" s="404"/>
      <c r="D38" s="404"/>
      <c r="E38" s="404"/>
      <c r="F38" s="404"/>
      <c r="G38" s="404"/>
      <c r="H38" s="404"/>
      <c r="I38" s="404"/>
      <c r="J38" s="404"/>
      <c r="K38" s="404"/>
      <c r="L38" s="404"/>
    </row>
    <row r="39" spans="1:12" ht="15.75" x14ac:dyDescent="0.25">
      <c r="A39" s="405" t="s">
        <v>59</v>
      </c>
      <c r="B39" s="405"/>
      <c r="C39" s="405"/>
      <c r="D39" s="17"/>
      <c r="E39" s="409"/>
      <c r="F39" s="409"/>
      <c r="G39" s="409"/>
      <c r="H39" s="409"/>
      <c r="J39" s="407" t="s">
        <v>209</v>
      </c>
      <c r="K39" s="407"/>
      <c r="L39" s="407"/>
    </row>
    <row r="40" spans="1:12" ht="14.45" customHeight="1" x14ac:dyDescent="0.25">
      <c r="A40" s="405"/>
      <c r="B40" s="405"/>
      <c r="C40" s="405"/>
      <c r="E40" s="1"/>
      <c r="F40" s="410" t="s">
        <v>60</v>
      </c>
      <c r="G40" s="410"/>
      <c r="J40" s="408" t="s">
        <v>210</v>
      </c>
      <c r="K40" s="408"/>
      <c r="L40" s="408"/>
    </row>
    <row r="41" spans="1:12" ht="18.75" x14ac:dyDescent="0.25">
      <c r="A41" s="406"/>
      <c r="B41" s="406"/>
      <c r="C41" s="406"/>
      <c r="D41" s="406"/>
      <c r="E41" s="406"/>
      <c r="F41" s="406"/>
      <c r="G41" s="406"/>
      <c r="H41" s="406"/>
      <c r="I41" s="406"/>
      <c r="J41" s="406"/>
      <c r="K41" s="406"/>
      <c r="L41" s="406"/>
    </row>
    <row r="42" spans="1:12" x14ac:dyDescent="0.25">
      <c r="A42" s="403"/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403"/>
    </row>
    <row r="43" spans="1:12" ht="15.6" customHeight="1" x14ac:dyDescent="0.25"/>
    <row r="45" spans="1:12" ht="139.9" customHeight="1" x14ac:dyDescent="0.25"/>
  </sheetData>
  <sheetProtection password="CC19" sheet="1" objects="1" scenarios="1"/>
  <mergeCells count="58">
    <mergeCell ref="A36:C36"/>
    <mergeCell ref="A37:C37"/>
    <mergeCell ref="A35:C35"/>
    <mergeCell ref="A29:C29"/>
    <mergeCell ref="A30:C30"/>
    <mergeCell ref="A31:C31"/>
    <mergeCell ref="A32:C32"/>
    <mergeCell ref="A23:C23"/>
    <mergeCell ref="E16:E17"/>
    <mergeCell ref="F16:F17"/>
    <mergeCell ref="G16:G17"/>
    <mergeCell ref="A34:C34"/>
    <mergeCell ref="A18:C18"/>
    <mergeCell ref="A19:C19"/>
    <mergeCell ref="A20:C20"/>
    <mergeCell ref="A21:C21"/>
    <mergeCell ref="A22:C22"/>
    <mergeCell ref="A26:C26"/>
    <mergeCell ref="A27:C27"/>
    <mergeCell ref="A28:C28"/>
    <mergeCell ref="A33:C33"/>
    <mergeCell ref="A24:C24"/>
    <mergeCell ref="A25:C25"/>
    <mergeCell ref="A42:L42"/>
    <mergeCell ref="A38:L38"/>
    <mergeCell ref="A39:C40"/>
    <mergeCell ref="A41:L41"/>
    <mergeCell ref="J39:L39"/>
    <mergeCell ref="J40:L40"/>
    <mergeCell ref="E39:H39"/>
    <mergeCell ref="F40:G40"/>
    <mergeCell ref="H16:H17"/>
    <mergeCell ref="A9:C9"/>
    <mergeCell ref="A10:C10"/>
    <mergeCell ref="A11:C11"/>
    <mergeCell ref="A12:C12"/>
    <mergeCell ref="A13:C13"/>
    <mergeCell ref="A14:C14"/>
    <mergeCell ref="A16:C17"/>
    <mergeCell ref="D16:D17"/>
    <mergeCell ref="A15:L15"/>
    <mergeCell ref="I16:I17"/>
    <mergeCell ref="J16:J17"/>
    <mergeCell ref="K16:K17"/>
    <mergeCell ref="L16:L17"/>
    <mergeCell ref="A5:C5"/>
    <mergeCell ref="A6:C6"/>
    <mergeCell ref="A4:L4"/>
    <mergeCell ref="A7:C7"/>
    <mergeCell ref="A8:C8"/>
    <mergeCell ref="I1:L1"/>
    <mergeCell ref="A3:C3"/>
    <mergeCell ref="A1:C2"/>
    <mergeCell ref="D1:D2"/>
    <mergeCell ref="E1:E2"/>
    <mergeCell ref="F1:F2"/>
    <mergeCell ref="G1:G2"/>
    <mergeCell ref="H1:H2"/>
  </mergeCells>
  <pageMargins left="0.9055118110236221" right="0.11811023622047245" top="0.15748031496062992" bottom="0.15748031496062992" header="0.11811023622047245" footer="0.1181102362204724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Q16" sqref="Q16"/>
    </sheetView>
  </sheetViews>
  <sheetFormatPr defaultRowHeight="15" x14ac:dyDescent="0.25"/>
  <cols>
    <col min="1" max="1" width="12.5703125" customWidth="1"/>
    <col min="2" max="2" width="8.140625" customWidth="1"/>
    <col min="3" max="3" width="8.28515625" customWidth="1"/>
  </cols>
  <sheetData>
    <row r="1" spans="1:15" ht="15.75" x14ac:dyDescent="0.25">
      <c r="A1" s="24" t="s">
        <v>213</v>
      </c>
      <c r="B1" s="24"/>
      <c r="C1" s="24"/>
      <c r="D1" s="24"/>
      <c r="E1" s="24"/>
      <c r="F1" s="24"/>
      <c r="G1" s="24"/>
      <c r="H1" s="24"/>
    </row>
    <row r="2" spans="1:15" ht="19.899999999999999" customHeight="1" thickBot="1" x14ac:dyDescent="0.3">
      <c r="A2" s="413" t="s">
        <v>214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32"/>
      <c r="O2" s="32"/>
    </row>
    <row r="3" spans="1:15" ht="15.6" customHeight="1" thickBot="1" x14ac:dyDescent="0.3">
      <c r="A3" s="423" t="s">
        <v>144</v>
      </c>
      <c r="B3" s="424"/>
      <c r="C3" s="424"/>
      <c r="D3" s="424"/>
      <c r="E3" s="425"/>
      <c r="F3" s="423" t="s">
        <v>145</v>
      </c>
      <c r="G3" s="424"/>
      <c r="H3" s="424"/>
      <c r="I3" s="424"/>
      <c r="J3" s="425"/>
      <c r="K3" s="423" t="s">
        <v>146</v>
      </c>
      <c r="L3" s="424"/>
      <c r="M3" s="424"/>
      <c r="N3" s="424"/>
      <c r="O3" s="425"/>
    </row>
    <row r="4" spans="1:15" ht="16.5" thickBot="1" x14ac:dyDescent="0.3">
      <c r="A4" s="423">
        <v>1</v>
      </c>
      <c r="B4" s="424"/>
      <c r="C4" s="424"/>
      <c r="D4" s="424"/>
      <c r="E4" s="425"/>
      <c r="F4" s="423">
        <v>2</v>
      </c>
      <c r="G4" s="424"/>
      <c r="H4" s="424"/>
      <c r="I4" s="424"/>
      <c r="J4" s="425"/>
      <c r="K4" s="423">
        <v>3</v>
      </c>
      <c r="L4" s="424"/>
      <c r="M4" s="424"/>
      <c r="N4" s="424"/>
      <c r="O4" s="425"/>
    </row>
    <row r="5" spans="1:15" ht="16.5" thickBot="1" x14ac:dyDescent="0.3">
      <c r="A5" s="423" t="s">
        <v>16</v>
      </c>
      <c r="B5" s="424"/>
      <c r="C5" s="424"/>
      <c r="D5" s="424"/>
      <c r="E5" s="425"/>
      <c r="F5" s="423" t="s">
        <v>16</v>
      </c>
      <c r="G5" s="424"/>
      <c r="H5" s="424"/>
      <c r="I5" s="424"/>
      <c r="J5" s="425"/>
      <c r="K5" s="423" t="s">
        <v>16</v>
      </c>
      <c r="L5" s="424"/>
      <c r="M5" s="424"/>
      <c r="N5" s="424"/>
      <c r="O5" s="425"/>
    </row>
    <row r="6" spans="1:15" ht="15.75" x14ac:dyDescent="0.25">
      <c r="A6" s="25"/>
      <c r="B6" s="26"/>
      <c r="C6" s="26"/>
      <c r="E6" s="25"/>
      <c r="F6" s="26"/>
      <c r="G6" s="26"/>
      <c r="I6" s="25"/>
      <c r="J6" s="26"/>
      <c r="K6" s="26"/>
    </row>
    <row r="7" spans="1:15" ht="16.5" thickBot="1" x14ac:dyDescent="0.3">
      <c r="A7" s="25"/>
      <c r="B7" s="26"/>
      <c r="C7" s="26"/>
      <c r="E7" s="25"/>
      <c r="F7" s="26"/>
      <c r="G7" s="26"/>
      <c r="I7" s="25"/>
      <c r="J7" s="26"/>
      <c r="K7" s="26"/>
    </row>
    <row r="8" spans="1:15" ht="16.5" thickBot="1" x14ac:dyDescent="0.3">
      <c r="A8" s="25"/>
      <c r="B8" s="26"/>
      <c r="C8" s="26"/>
      <c r="E8" s="25"/>
      <c r="F8" s="26"/>
      <c r="G8" s="26"/>
      <c r="H8" s="39"/>
      <c r="I8" s="25"/>
      <c r="J8" s="26"/>
      <c r="K8" s="26"/>
    </row>
    <row r="9" spans="1:15" ht="16.5" thickBot="1" x14ac:dyDescent="0.3">
      <c r="A9" s="19" t="s">
        <v>215</v>
      </c>
    </row>
    <row r="10" spans="1:15" ht="61.9" customHeight="1" thickBot="1" x14ac:dyDescent="0.3">
      <c r="A10" s="420" t="s">
        <v>211</v>
      </c>
      <c r="B10" s="429" t="s">
        <v>147</v>
      </c>
      <c r="C10" s="430"/>
      <c r="D10" s="426" t="s">
        <v>413</v>
      </c>
      <c r="E10" s="427"/>
      <c r="F10" s="428"/>
      <c r="G10" s="417" t="s">
        <v>414</v>
      </c>
      <c r="H10" s="418"/>
      <c r="I10" s="419"/>
      <c r="J10" s="426" t="s">
        <v>415</v>
      </c>
      <c r="K10" s="427"/>
      <c r="L10" s="428"/>
      <c r="M10" s="417" t="s">
        <v>416</v>
      </c>
      <c r="N10" s="418"/>
      <c r="O10" s="419"/>
    </row>
    <row r="11" spans="1:15" ht="96.6" customHeight="1" x14ac:dyDescent="0.25">
      <c r="A11" s="421"/>
      <c r="B11" s="420" t="s">
        <v>218</v>
      </c>
      <c r="C11" s="420" t="s">
        <v>219</v>
      </c>
      <c r="D11" s="414" t="s">
        <v>212</v>
      </c>
      <c r="E11" s="414" t="s">
        <v>217</v>
      </c>
      <c r="F11" s="414" t="s">
        <v>216</v>
      </c>
      <c r="G11" s="414" t="s">
        <v>212</v>
      </c>
      <c r="H11" s="414" t="s">
        <v>217</v>
      </c>
      <c r="I11" s="414" t="s">
        <v>216</v>
      </c>
      <c r="J11" s="414" t="s">
        <v>212</v>
      </c>
      <c r="K11" s="414" t="s">
        <v>217</v>
      </c>
      <c r="L11" s="414" t="s">
        <v>216</v>
      </c>
      <c r="M11" s="414" t="s">
        <v>212</v>
      </c>
      <c r="N11" s="414" t="s">
        <v>217</v>
      </c>
      <c r="O11" s="414" t="s">
        <v>216</v>
      </c>
    </row>
    <row r="12" spans="1:15" x14ac:dyDescent="0.25">
      <c r="A12" s="421"/>
      <c r="B12" s="421"/>
      <c r="C12" s="421"/>
      <c r="D12" s="415"/>
      <c r="E12" s="415"/>
      <c r="F12" s="415"/>
      <c r="G12" s="415"/>
      <c r="H12" s="415"/>
      <c r="I12" s="415"/>
      <c r="J12" s="415"/>
      <c r="K12" s="415"/>
      <c r="L12" s="415"/>
      <c r="M12" s="415"/>
      <c r="N12" s="415"/>
      <c r="O12" s="415"/>
    </row>
    <row r="13" spans="1:15" ht="15" customHeight="1" thickBot="1" x14ac:dyDescent="0.3">
      <c r="A13" s="422"/>
      <c r="B13" s="422"/>
      <c r="C13" s="422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</row>
    <row r="14" spans="1:15" ht="15.75" thickBot="1" x14ac:dyDescent="0.3">
      <c r="A14" s="27">
        <v>1</v>
      </c>
      <c r="B14" s="28">
        <v>2</v>
      </c>
      <c r="C14" s="28">
        <v>3</v>
      </c>
      <c r="D14" s="28">
        <v>4</v>
      </c>
      <c r="E14" s="28">
        <v>5</v>
      </c>
      <c r="F14" s="28">
        <v>6</v>
      </c>
      <c r="G14" s="28">
        <v>7</v>
      </c>
      <c r="H14" s="28">
        <v>8</v>
      </c>
      <c r="I14" s="28">
        <v>9</v>
      </c>
      <c r="J14" s="28">
        <v>10</v>
      </c>
      <c r="K14" s="28">
        <v>11</v>
      </c>
      <c r="L14" s="33">
        <v>12</v>
      </c>
      <c r="M14" s="35">
        <v>13</v>
      </c>
      <c r="N14" s="37"/>
      <c r="O14" s="37"/>
    </row>
    <row r="15" spans="1:15" ht="15.75" thickBot="1" x14ac:dyDescent="0.3">
      <c r="A15" s="29" t="s">
        <v>148</v>
      </c>
      <c r="B15" s="177">
        <v>100</v>
      </c>
      <c r="C15" s="177">
        <v>100</v>
      </c>
      <c r="D15" s="297">
        <f>Розшифр.доход.витрат!C6</f>
        <v>3948.7</v>
      </c>
      <c r="E15" s="30" t="s">
        <v>16</v>
      </c>
      <c r="F15" s="30" t="s">
        <v>16</v>
      </c>
      <c r="G15" s="297">
        <f>Розшифр.доход.витрат!D6</f>
        <v>4362</v>
      </c>
      <c r="H15" s="30" t="s">
        <v>16</v>
      </c>
      <c r="I15" s="30" t="s">
        <v>16</v>
      </c>
      <c r="J15" s="297">
        <v>1987</v>
      </c>
      <c r="K15" s="30" t="s">
        <v>16</v>
      </c>
      <c r="L15" s="34" t="s">
        <v>16</v>
      </c>
      <c r="M15" s="299">
        <f>Розшифр.доход.витрат!F6</f>
        <v>4396.6000000000004</v>
      </c>
      <c r="N15" s="28" t="s">
        <v>16</v>
      </c>
      <c r="O15" s="36" t="s">
        <v>16</v>
      </c>
    </row>
    <row r="16" spans="1:15" ht="15.75" thickBot="1" x14ac:dyDescent="0.3">
      <c r="A16" s="31" t="s">
        <v>133</v>
      </c>
      <c r="B16" s="178">
        <v>100</v>
      </c>
      <c r="C16" s="178">
        <v>100</v>
      </c>
      <c r="D16" s="298">
        <f>D15</f>
        <v>3948.7</v>
      </c>
      <c r="E16" s="30" t="s">
        <v>16</v>
      </c>
      <c r="F16" s="30" t="s">
        <v>16</v>
      </c>
      <c r="G16" s="298">
        <f>G15</f>
        <v>4362</v>
      </c>
      <c r="H16" s="30" t="s">
        <v>16</v>
      </c>
      <c r="I16" s="30" t="s">
        <v>16</v>
      </c>
      <c r="J16" s="298">
        <f>J15</f>
        <v>1987</v>
      </c>
      <c r="K16" s="30" t="s">
        <v>16</v>
      </c>
      <c r="L16" s="34" t="s">
        <v>16</v>
      </c>
      <c r="M16" s="300">
        <f>M15</f>
        <v>4396.6000000000004</v>
      </c>
      <c r="N16" s="37" t="s">
        <v>16</v>
      </c>
      <c r="O16" s="38" t="s">
        <v>16</v>
      </c>
    </row>
  </sheetData>
  <sheetProtection password="CC19" sheet="1" objects="1" scenarios="1"/>
  <mergeCells count="30">
    <mergeCell ref="K5:O5"/>
    <mergeCell ref="D10:F10"/>
    <mergeCell ref="D11:D13"/>
    <mergeCell ref="E11:E13"/>
    <mergeCell ref="B10:C10"/>
    <mergeCell ref="J10:L10"/>
    <mergeCell ref="K11:K13"/>
    <mergeCell ref="J11:J13"/>
    <mergeCell ref="G10:I10"/>
    <mergeCell ref="G11:G13"/>
    <mergeCell ref="H11:H13"/>
    <mergeCell ref="F11:F13"/>
    <mergeCell ref="I11:I13"/>
    <mergeCell ref="L11:L13"/>
    <mergeCell ref="A2:M2"/>
    <mergeCell ref="M11:M13"/>
    <mergeCell ref="M10:O10"/>
    <mergeCell ref="O11:O13"/>
    <mergeCell ref="N11:N13"/>
    <mergeCell ref="A10:A13"/>
    <mergeCell ref="B11:B13"/>
    <mergeCell ref="C11:C13"/>
    <mergeCell ref="K3:O3"/>
    <mergeCell ref="K4:O4"/>
    <mergeCell ref="F3:J3"/>
    <mergeCell ref="F4:J4"/>
    <mergeCell ref="A3:E3"/>
    <mergeCell ref="A4:E4"/>
    <mergeCell ref="A5:E5"/>
    <mergeCell ref="F5:J5"/>
  </mergeCells>
  <pageMargins left="0.51181102362204722" right="0.11811023622047245" top="0.74803149606299213" bottom="0.15748031496062992" header="0.11811023622047245" footer="0.11811023622047245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workbookViewId="0">
      <pane ySplit="4" topLeftCell="A92" activePane="bottomLeft" state="frozenSplit"/>
      <selection pane="bottomLeft" activeCell="M4" sqref="M4"/>
    </sheetView>
  </sheetViews>
  <sheetFormatPr defaultRowHeight="15" x14ac:dyDescent="0.25"/>
  <cols>
    <col min="1" max="1" width="31.28515625" customWidth="1"/>
    <col min="3" max="3" width="12.140625" customWidth="1"/>
    <col min="4" max="5" width="11" customWidth="1"/>
    <col min="6" max="6" width="10.28515625" customWidth="1"/>
    <col min="7" max="7" width="9.7109375" customWidth="1"/>
    <col min="8" max="8" width="10.7109375" customWidth="1"/>
    <col min="9" max="10" width="8.7109375" customWidth="1"/>
    <col min="11" max="11" width="16.85546875" customWidth="1"/>
  </cols>
  <sheetData>
    <row r="1" spans="1:13" ht="16.5" thickBot="1" x14ac:dyDescent="0.3">
      <c r="A1" s="439" t="s">
        <v>408</v>
      </c>
      <c r="B1" s="440"/>
      <c r="C1" s="440"/>
      <c r="D1" s="440"/>
      <c r="E1" s="440"/>
      <c r="F1" s="440"/>
      <c r="G1" s="440"/>
      <c r="H1" s="440"/>
      <c r="I1" s="440"/>
      <c r="J1" s="440"/>
      <c r="K1" s="441"/>
    </row>
    <row r="2" spans="1:13" ht="16.149999999999999" customHeight="1" thickBot="1" x14ac:dyDescent="0.3">
      <c r="A2" s="434" t="s">
        <v>6</v>
      </c>
      <c r="B2" s="449" t="s">
        <v>220</v>
      </c>
      <c r="C2" s="436" t="s">
        <v>8</v>
      </c>
      <c r="D2" s="443" t="s">
        <v>134</v>
      </c>
      <c r="E2" s="436" t="s">
        <v>9</v>
      </c>
      <c r="F2" s="436" t="s">
        <v>235</v>
      </c>
      <c r="G2" s="446" t="s">
        <v>61</v>
      </c>
      <c r="H2" s="447"/>
      <c r="I2" s="447"/>
      <c r="J2" s="448"/>
      <c r="K2" s="436" t="s">
        <v>236</v>
      </c>
    </row>
    <row r="3" spans="1:13" ht="46.9" customHeight="1" x14ac:dyDescent="0.25">
      <c r="A3" s="434"/>
      <c r="B3" s="449"/>
      <c r="C3" s="437"/>
      <c r="D3" s="444"/>
      <c r="E3" s="437"/>
      <c r="F3" s="437"/>
      <c r="G3" s="431" t="s">
        <v>62</v>
      </c>
      <c r="H3" s="434" t="s">
        <v>63</v>
      </c>
      <c r="I3" s="434" t="s">
        <v>64</v>
      </c>
      <c r="J3" s="434" t="s">
        <v>65</v>
      </c>
      <c r="K3" s="437"/>
    </row>
    <row r="4" spans="1:13" ht="101.45" customHeight="1" thickBot="1" x14ac:dyDescent="0.3">
      <c r="A4" s="435"/>
      <c r="B4" s="450"/>
      <c r="C4" s="438"/>
      <c r="D4" s="445"/>
      <c r="E4" s="438"/>
      <c r="F4" s="438"/>
      <c r="G4" s="432"/>
      <c r="H4" s="435"/>
      <c r="I4" s="435"/>
      <c r="J4" s="435"/>
      <c r="K4" s="438"/>
    </row>
    <row r="5" spans="1:13" ht="16.5" thickBot="1" x14ac:dyDescent="0.3">
      <c r="A5" s="41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0">
        <v>7</v>
      </c>
      <c r="H5" s="40">
        <v>8</v>
      </c>
      <c r="I5" s="40">
        <v>9</v>
      </c>
      <c r="J5" s="40">
        <v>10</v>
      </c>
      <c r="K5" s="40">
        <v>11</v>
      </c>
    </row>
    <row r="6" spans="1:13" ht="48" thickBot="1" x14ac:dyDescent="0.3">
      <c r="A6" s="50" t="s">
        <v>13</v>
      </c>
      <c r="B6" s="176">
        <v>1000</v>
      </c>
      <c r="C6" s="266">
        <v>3948.7</v>
      </c>
      <c r="D6" s="267">
        <v>4362</v>
      </c>
      <c r="E6" s="267">
        <v>4193.7</v>
      </c>
      <c r="F6" s="268">
        <f>SUM(G6:J6)</f>
        <v>4396.6000000000004</v>
      </c>
      <c r="G6" s="269">
        <v>1065.0999999999999</v>
      </c>
      <c r="H6" s="269">
        <v>1082.4000000000001</v>
      </c>
      <c r="I6" s="257">
        <v>1150.7</v>
      </c>
      <c r="J6" s="257">
        <v>1098.4000000000001</v>
      </c>
      <c r="K6" s="57"/>
    </row>
    <row r="7" spans="1:13" ht="48" thickBot="1" x14ac:dyDescent="0.3">
      <c r="A7" s="50" t="s">
        <v>14</v>
      </c>
      <c r="B7" s="58">
        <v>1010</v>
      </c>
      <c r="C7" s="247">
        <f>C8+C10+C11+C12+C13+C14+C16</f>
        <v>3702.3</v>
      </c>
      <c r="D7" s="247">
        <f t="shared" ref="D7:E7" si="0">D8+D10+D11+D12+D13+D14+D16</f>
        <v>4030.9</v>
      </c>
      <c r="E7" s="247">
        <f t="shared" si="0"/>
        <v>3745.3</v>
      </c>
      <c r="F7" s="247">
        <f>SUM(G7:J7)</f>
        <v>3904.6000000000004</v>
      </c>
      <c r="G7" s="247">
        <f t="shared" ref="G7:J7" si="1">G8+G10+G11+G12+G13+G14+G16</f>
        <v>966.30000000000007</v>
      </c>
      <c r="H7" s="247">
        <f t="shared" si="1"/>
        <v>972.2</v>
      </c>
      <c r="I7" s="247">
        <f t="shared" si="1"/>
        <v>967.9</v>
      </c>
      <c r="J7" s="247">
        <f t="shared" si="1"/>
        <v>998.2</v>
      </c>
      <c r="K7" s="164" t="s">
        <v>16</v>
      </c>
      <c r="M7" s="165"/>
    </row>
    <row r="8" spans="1:13" ht="32.25" thickBot="1" x14ac:dyDescent="0.3">
      <c r="A8" s="51" t="s">
        <v>66</v>
      </c>
      <c r="B8" s="60">
        <v>1011</v>
      </c>
      <c r="C8" s="253">
        <v>44</v>
      </c>
      <c r="D8" s="253">
        <v>51.2</v>
      </c>
      <c r="E8" s="253">
        <v>30</v>
      </c>
      <c r="F8" s="253">
        <f>SUM(G8:J8)</f>
        <v>34.200000000000003</v>
      </c>
      <c r="G8" s="254">
        <v>1.2</v>
      </c>
      <c r="H8" s="254">
        <v>15.9</v>
      </c>
      <c r="I8" s="270">
        <v>8.6</v>
      </c>
      <c r="J8" s="270">
        <v>8.5</v>
      </c>
      <c r="K8" s="57" t="s">
        <v>16</v>
      </c>
    </row>
    <row r="9" spans="1:13" ht="16.5" thickBot="1" x14ac:dyDescent="0.3">
      <c r="A9" s="51" t="s">
        <v>221</v>
      </c>
      <c r="B9" s="60">
        <v>1012</v>
      </c>
      <c r="C9" s="271" t="s">
        <v>16</v>
      </c>
      <c r="D9" s="271" t="s">
        <v>16</v>
      </c>
      <c r="E9" s="271" t="s">
        <v>16</v>
      </c>
      <c r="F9" s="271" t="s">
        <v>16</v>
      </c>
      <c r="G9" s="271" t="s">
        <v>16</v>
      </c>
      <c r="H9" s="271" t="s">
        <v>16</v>
      </c>
      <c r="I9" s="271" t="s">
        <v>16</v>
      </c>
      <c r="J9" s="271" t="s">
        <v>16</v>
      </c>
      <c r="K9" s="163" t="s">
        <v>16</v>
      </c>
    </row>
    <row r="10" spans="1:13" ht="19.149999999999999" customHeight="1" thickBot="1" x14ac:dyDescent="0.3">
      <c r="A10" s="51" t="s">
        <v>67</v>
      </c>
      <c r="B10" s="60">
        <v>1013</v>
      </c>
      <c r="C10" s="253">
        <v>473.9</v>
      </c>
      <c r="D10" s="253">
        <v>755.9</v>
      </c>
      <c r="E10" s="253">
        <v>448.3</v>
      </c>
      <c r="F10" s="253">
        <f>SUM(G10:J10)</f>
        <v>511</v>
      </c>
      <c r="G10" s="254">
        <v>133.4</v>
      </c>
      <c r="H10" s="254">
        <v>115.7</v>
      </c>
      <c r="I10" s="270">
        <v>122.8</v>
      </c>
      <c r="J10" s="270">
        <v>139.1</v>
      </c>
      <c r="K10" s="57" t="s">
        <v>16</v>
      </c>
    </row>
    <row r="11" spans="1:13" ht="19.899999999999999" customHeight="1" thickBot="1" x14ac:dyDescent="0.3">
      <c r="A11" s="51" t="s">
        <v>53</v>
      </c>
      <c r="B11" s="60">
        <v>1014</v>
      </c>
      <c r="C11" s="253">
        <v>2253.9</v>
      </c>
      <c r="D11" s="253">
        <v>2359.8000000000002</v>
      </c>
      <c r="E11" s="253">
        <v>2373.9</v>
      </c>
      <c r="F11" s="253">
        <f>SUM(G11:J11)</f>
        <v>2477.8000000000002</v>
      </c>
      <c r="G11" s="254">
        <v>606</v>
      </c>
      <c r="H11" s="254">
        <v>625.5</v>
      </c>
      <c r="I11" s="270">
        <v>626.6</v>
      </c>
      <c r="J11" s="270">
        <v>619.70000000000005</v>
      </c>
      <c r="K11" s="57" t="s">
        <v>16</v>
      </c>
    </row>
    <row r="12" spans="1:13" ht="32.25" thickBot="1" x14ac:dyDescent="0.3">
      <c r="A12" s="52" t="s">
        <v>68</v>
      </c>
      <c r="B12" s="68">
        <v>1015</v>
      </c>
      <c r="C12" s="272">
        <v>513.1</v>
      </c>
      <c r="D12" s="272">
        <v>533.79999999999995</v>
      </c>
      <c r="E12" s="272">
        <v>537.5</v>
      </c>
      <c r="F12" s="253">
        <f>SUM(G12:J12)</f>
        <v>559.70000000000005</v>
      </c>
      <c r="G12" s="273">
        <v>137</v>
      </c>
      <c r="H12" s="273">
        <v>141.30000000000001</v>
      </c>
      <c r="I12" s="270">
        <v>141.4</v>
      </c>
      <c r="J12" s="274">
        <v>140</v>
      </c>
      <c r="K12" s="74" t="s">
        <v>16</v>
      </c>
    </row>
    <row r="13" spans="1:13" ht="83.45" customHeight="1" thickBot="1" x14ac:dyDescent="0.3">
      <c r="A13" s="76" t="s">
        <v>237</v>
      </c>
      <c r="B13" s="71">
        <v>1016</v>
      </c>
      <c r="C13" s="275">
        <v>10.3</v>
      </c>
      <c r="D13" s="275">
        <v>25.8</v>
      </c>
      <c r="E13" s="275">
        <v>11.2</v>
      </c>
      <c r="F13" s="275">
        <f>SUM(G13:J13)</f>
        <v>13</v>
      </c>
      <c r="G13" s="276">
        <v>2.5</v>
      </c>
      <c r="H13" s="276">
        <v>4</v>
      </c>
      <c r="I13" s="270">
        <v>2.5</v>
      </c>
      <c r="J13" s="270">
        <v>4</v>
      </c>
      <c r="K13" s="57" t="s">
        <v>16</v>
      </c>
    </row>
    <row r="14" spans="1:13" ht="32.25" thickBot="1" x14ac:dyDescent="0.3">
      <c r="A14" s="51" t="s">
        <v>69</v>
      </c>
      <c r="B14" s="60">
        <v>1017</v>
      </c>
      <c r="C14" s="253">
        <v>101</v>
      </c>
      <c r="D14" s="253">
        <v>66.599999999999994</v>
      </c>
      <c r="E14" s="253">
        <v>68.599999999999994</v>
      </c>
      <c r="F14" s="253">
        <f>SUM(G14:J14)</f>
        <v>29.9</v>
      </c>
      <c r="G14" s="254">
        <v>7.5</v>
      </c>
      <c r="H14" s="254">
        <v>7.5</v>
      </c>
      <c r="I14" s="277">
        <v>7.5</v>
      </c>
      <c r="J14" s="277">
        <v>7.4</v>
      </c>
      <c r="K14" s="75" t="s">
        <v>16</v>
      </c>
    </row>
    <row r="15" spans="1:13" ht="16.5" thickBot="1" x14ac:dyDescent="0.3">
      <c r="A15" s="52" t="s">
        <v>222</v>
      </c>
      <c r="B15" s="68">
        <v>1018</v>
      </c>
      <c r="C15" s="249" t="s">
        <v>16</v>
      </c>
      <c r="D15" s="249" t="s">
        <v>16</v>
      </c>
      <c r="E15" s="249" t="s">
        <v>16</v>
      </c>
      <c r="F15" s="249" t="s">
        <v>16</v>
      </c>
      <c r="G15" s="264" t="s">
        <v>16</v>
      </c>
      <c r="H15" s="264" t="s">
        <v>16</v>
      </c>
      <c r="I15" s="278" t="s">
        <v>16</v>
      </c>
      <c r="J15" s="278" t="s">
        <v>16</v>
      </c>
      <c r="K15" s="74" t="s">
        <v>16</v>
      </c>
    </row>
    <row r="16" spans="1:13" ht="20.45" customHeight="1" thickBot="1" x14ac:dyDescent="0.3">
      <c r="A16" s="76" t="s">
        <v>70</v>
      </c>
      <c r="B16" s="71">
        <v>1019</v>
      </c>
      <c r="C16" s="256">
        <v>306.10000000000002</v>
      </c>
      <c r="D16" s="256">
        <v>237.8</v>
      </c>
      <c r="E16" s="256">
        <f>226.7+49.1</f>
        <v>275.8</v>
      </c>
      <c r="F16" s="256">
        <f>SUM(G16:J16)</f>
        <v>279</v>
      </c>
      <c r="G16" s="279">
        <v>78.7</v>
      </c>
      <c r="H16" s="279">
        <v>62.3</v>
      </c>
      <c r="I16" s="270">
        <v>58.5</v>
      </c>
      <c r="J16" s="270">
        <v>79.5</v>
      </c>
      <c r="K16" s="57" t="s">
        <v>16</v>
      </c>
    </row>
    <row r="17" spans="1:11" ht="17.45" customHeight="1" thickBot="1" x14ac:dyDescent="0.3">
      <c r="A17" s="124" t="s">
        <v>71</v>
      </c>
      <c r="B17" s="155">
        <v>1020</v>
      </c>
      <c r="C17" s="280">
        <f t="shared" ref="C17:E17" si="2">C6-C7</f>
        <v>246.39999999999964</v>
      </c>
      <c r="D17" s="280">
        <f t="shared" si="2"/>
        <v>331.09999999999991</v>
      </c>
      <c r="E17" s="280">
        <f t="shared" si="2"/>
        <v>448.39999999999964</v>
      </c>
      <c r="F17" s="280">
        <f>F6-F7</f>
        <v>492</v>
      </c>
      <c r="G17" s="280">
        <f>G6-G7</f>
        <v>98.799999999999841</v>
      </c>
      <c r="H17" s="280">
        <f t="shared" ref="H17:J17" si="3">H6-H7</f>
        <v>110.20000000000005</v>
      </c>
      <c r="I17" s="280">
        <f t="shared" si="3"/>
        <v>182.80000000000007</v>
      </c>
      <c r="J17" s="280">
        <f t="shared" si="3"/>
        <v>100.20000000000005</v>
      </c>
      <c r="K17" s="57" t="s">
        <v>16</v>
      </c>
    </row>
    <row r="18" spans="1:11" ht="32.25" thickBot="1" x14ac:dyDescent="0.3">
      <c r="A18" s="50" t="s">
        <v>72</v>
      </c>
      <c r="B18" s="58">
        <v>1030</v>
      </c>
      <c r="C18" s="247">
        <f>C23+C32+C33+C40+C38</f>
        <v>69.199999999999989</v>
      </c>
      <c r="D18" s="247">
        <f t="shared" ref="D18:E18" si="4">D23+D32+D33+D38+D40</f>
        <v>70.5</v>
      </c>
      <c r="E18" s="247">
        <f t="shared" si="4"/>
        <v>61.099999999999994</v>
      </c>
      <c r="F18" s="247">
        <f>SUM(G18:J18)</f>
        <v>63.7</v>
      </c>
      <c r="G18" s="247">
        <f t="shared" ref="G18:J18" si="5">G23+G32+G33+G38+G40</f>
        <v>38.6</v>
      </c>
      <c r="H18" s="247">
        <f t="shared" si="5"/>
        <v>7.5</v>
      </c>
      <c r="I18" s="247">
        <f t="shared" si="5"/>
        <v>11</v>
      </c>
      <c r="J18" s="247">
        <f t="shared" si="5"/>
        <v>6.6</v>
      </c>
      <c r="K18" s="75" t="s">
        <v>16</v>
      </c>
    </row>
    <row r="19" spans="1:11" ht="48" thickBot="1" x14ac:dyDescent="0.3">
      <c r="A19" s="51" t="s">
        <v>223</v>
      </c>
      <c r="B19" s="60">
        <v>1031</v>
      </c>
      <c r="C19" s="247" t="s">
        <v>16</v>
      </c>
      <c r="D19" s="247" t="s">
        <v>16</v>
      </c>
      <c r="E19" s="247" t="s">
        <v>16</v>
      </c>
      <c r="F19" s="247" t="s">
        <v>16</v>
      </c>
      <c r="G19" s="247" t="s">
        <v>16</v>
      </c>
      <c r="H19" s="247" t="s">
        <v>16</v>
      </c>
      <c r="I19" s="257" t="s">
        <v>16</v>
      </c>
      <c r="J19" s="257" t="s">
        <v>16</v>
      </c>
      <c r="K19" s="57" t="s">
        <v>16</v>
      </c>
    </row>
    <row r="20" spans="1:11" ht="32.25" thickBot="1" x14ac:dyDescent="0.3">
      <c r="A20" s="51" t="s">
        <v>73</v>
      </c>
      <c r="B20" s="60">
        <v>1032</v>
      </c>
      <c r="C20" s="247" t="s">
        <v>16</v>
      </c>
      <c r="D20" s="247" t="s">
        <v>16</v>
      </c>
      <c r="E20" s="247" t="s">
        <v>16</v>
      </c>
      <c r="F20" s="247" t="s">
        <v>16</v>
      </c>
      <c r="G20" s="247" t="s">
        <v>16</v>
      </c>
      <c r="H20" s="247" t="s">
        <v>16</v>
      </c>
      <c r="I20" s="257" t="s">
        <v>16</v>
      </c>
      <c r="J20" s="257" t="s">
        <v>16</v>
      </c>
      <c r="K20" s="57" t="s">
        <v>16</v>
      </c>
    </row>
    <row r="21" spans="1:11" ht="32.25" thickBot="1" x14ac:dyDescent="0.3">
      <c r="A21" s="51" t="s">
        <v>74</v>
      </c>
      <c r="B21" s="60">
        <v>1033</v>
      </c>
      <c r="C21" s="247" t="s">
        <v>16</v>
      </c>
      <c r="D21" s="247" t="s">
        <v>16</v>
      </c>
      <c r="E21" s="247" t="s">
        <v>16</v>
      </c>
      <c r="F21" s="247" t="s">
        <v>16</v>
      </c>
      <c r="G21" s="247" t="s">
        <v>16</v>
      </c>
      <c r="H21" s="247" t="s">
        <v>16</v>
      </c>
      <c r="I21" s="257" t="s">
        <v>16</v>
      </c>
      <c r="J21" s="257" t="s">
        <v>16</v>
      </c>
      <c r="K21" s="57" t="s">
        <v>16</v>
      </c>
    </row>
    <row r="22" spans="1:11" ht="16.5" thickBot="1" x14ac:dyDescent="0.3">
      <c r="A22" s="51" t="s">
        <v>75</v>
      </c>
      <c r="B22" s="60">
        <v>1034</v>
      </c>
      <c r="C22" s="247" t="s">
        <v>16</v>
      </c>
      <c r="D22" s="247" t="s">
        <v>16</v>
      </c>
      <c r="E22" s="247" t="s">
        <v>16</v>
      </c>
      <c r="F22" s="247" t="s">
        <v>16</v>
      </c>
      <c r="G22" s="247" t="s">
        <v>16</v>
      </c>
      <c r="H22" s="247" t="s">
        <v>16</v>
      </c>
      <c r="I22" s="257" t="s">
        <v>16</v>
      </c>
      <c r="J22" s="257" t="s">
        <v>16</v>
      </c>
      <c r="K22" s="57" t="s">
        <v>16</v>
      </c>
    </row>
    <row r="23" spans="1:11" ht="32.25" thickBot="1" x14ac:dyDescent="0.3">
      <c r="A23" s="51" t="s">
        <v>76</v>
      </c>
      <c r="B23" s="60">
        <v>1035</v>
      </c>
      <c r="C23" s="253">
        <v>32</v>
      </c>
      <c r="D23" s="253">
        <v>35</v>
      </c>
      <c r="E23" s="253">
        <v>32</v>
      </c>
      <c r="F23" s="253">
        <f>SUM(G23:J23)</f>
        <v>32</v>
      </c>
      <c r="G23" s="254">
        <v>32</v>
      </c>
      <c r="H23" s="254">
        <v>0</v>
      </c>
      <c r="I23" s="270">
        <v>0</v>
      </c>
      <c r="J23" s="270">
        <v>0</v>
      </c>
      <c r="K23" s="57" t="s">
        <v>16</v>
      </c>
    </row>
    <row r="24" spans="1:11" ht="32.25" thickBot="1" x14ac:dyDescent="0.3">
      <c r="A24" s="51" t="s">
        <v>77</v>
      </c>
      <c r="B24" s="60">
        <v>1036</v>
      </c>
      <c r="C24" s="247" t="s">
        <v>16</v>
      </c>
      <c r="D24" s="247" t="s">
        <v>16</v>
      </c>
      <c r="E24" s="247" t="s">
        <v>16</v>
      </c>
      <c r="F24" s="247" t="s">
        <v>16</v>
      </c>
      <c r="G24" s="247" t="s">
        <v>16</v>
      </c>
      <c r="H24" s="247" t="s">
        <v>16</v>
      </c>
      <c r="I24" s="257" t="s">
        <v>16</v>
      </c>
      <c r="J24" s="257" t="s">
        <v>16</v>
      </c>
      <c r="K24" s="57" t="s">
        <v>16</v>
      </c>
    </row>
    <row r="25" spans="1:11" ht="19.149999999999999" customHeight="1" thickBot="1" x14ac:dyDescent="0.3">
      <c r="A25" s="51" t="s">
        <v>224</v>
      </c>
      <c r="B25" s="60">
        <v>1037</v>
      </c>
      <c r="C25" s="247" t="s">
        <v>16</v>
      </c>
      <c r="D25" s="247" t="s">
        <v>16</v>
      </c>
      <c r="E25" s="247" t="s">
        <v>16</v>
      </c>
      <c r="F25" s="247" t="s">
        <v>16</v>
      </c>
      <c r="G25" s="247" t="s">
        <v>16</v>
      </c>
      <c r="H25" s="247" t="s">
        <v>16</v>
      </c>
      <c r="I25" s="257" t="s">
        <v>16</v>
      </c>
      <c r="J25" s="257" t="s">
        <v>16</v>
      </c>
      <c r="K25" s="57" t="s">
        <v>16</v>
      </c>
    </row>
    <row r="26" spans="1:11" ht="19.899999999999999" customHeight="1" thickBot="1" x14ac:dyDescent="0.3">
      <c r="A26" s="51" t="s">
        <v>78</v>
      </c>
      <c r="B26" s="60">
        <v>1038</v>
      </c>
      <c r="C26" s="247" t="s">
        <v>16</v>
      </c>
      <c r="D26" s="247" t="s">
        <v>16</v>
      </c>
      <c r="E26" s="247" t="s">
        <v>16</v>
      </c>
      <c r="F26" s="247" t="s">
        <v>16</v>
      </c>
      <c r="G26" s="247" t="s">
        <v>16</v>
      </c>
      <c r="H26" s="247" t="s">
        <v>16</v>
      </c>
      <c r="I26" s="257" t="s">
        <v>16</v>
      </c>
      <c r="J26" s="257" t="s">
        <v>16</v>
      </c>
      <c r="K26" s="57" t="s">
        <v>16</v>
      </c>
    </row>
    <row r="27" spans="1:11" ht="32.25" thickBot="1" x14ac:dyDescent="0.3">
      <c r="A27" s="52" t="s">
        <v>79</v>
      </c>
      <c r="B27" s="68">
        <v>1039</v>
      </c>
      <c r="C27" s="247" t="s">
        <v>16</v>
      </c>
      <c r="D27" s="247" t="s">
        <v>16</v>
      </c>
      <c r="E27" s="247" t="s">
        <v>16</v>
      </c>
      <c r="F27" s="247" t="s">
        <v>16</v>
      </c>
      <c r="G27" s="247" t="s">
        <v>16</v>
      </c>
      <c r="H27" s="247" t="s">
        <v>16</v>
      </c>
      <c r="I27" s="257" t="s">
        <v>16</v>
      </c>
      <c r="J27" s="257" t="s">
        <v>16</v>
      </c>
      <c r="K27" s="57" t="s">
        <v>16</v>
      </c>
    </row>
    <row r="28" spans="1:11" ht="63.75" thickBot="1" x14ac:dyDescent="0.3">
      <c r="A28" s="67" t="s">
        <v>80</v>
      </c>
      <c r="B28" s="69">
        <v>1040</v>
      </c>
      <c r="C28" s="247" t="s">
        <v>16</v>
      </c>
      <c r="D28" s="247" t="s">
        <v>16</v>
      </c>
      <c r="E28" s="247" t="s">
        <v>16</v>
      </c>
      <c r="F28" s="247" t="s">
        <v>16</v>
      </c>
      <c r="G28" s="247" t="s">
        <v>16</v>
      </c>
      <c r="H28" s="247" t="s">
        <v>16</v>
      </c>
      <c r="I28" s="257" t="s">
        <v>16</v>
      </c>
      <c r="J28" s="257" t="s">
        <v>16</v>
      </c>
      <c r="K28" s="57" t="s">
        <v>16</v>
      </c>
    </row>
    <row r="29" spans="1:11" ht="63.75" thickBot="1" x14ac:dyDescent="0.3">
      <c r="A29" s="51" t="s">
        <v>81</v>
      </c>
      <c r="B29" s="60">
        <v>1041</v>
      </c>
      <c r="C29" s="247" t="s">
        <v>16</v>
      </c>
      <c r="D29" s="247" t="s">
        <v>16</v>
      </c>
      <c r="E29" s="247" t="s">
        <v>16</v>
      </c>
      <c r="F29" s="247" t="s">
        <v>16</v>
      </c>
      <c r="G29" s="247" t="s">
        <v>16</v>
      </c>
      <c r="H29" s="247" t="s">
        <v>16</v>
      </c>
      <c r="I29" s="257" t="s">
        <v>16</v>
      </c>
      <c r="J29" s="257" t="s">
        <v>16</v>
      </c>
      <c r="K29" s="57" t="s">
        <v>16</v>
      </c>
    </row>
    <row r="30" spans="1:11" ht="63.75" thickBot="1" x14ac:dyDescent="0.3">
      <c r="A30" s="51" t="s">
        <v>82</v>
      </c>
      <c r="B30" s="60">
        <v>1042</v>
      </c>
      <c r="C30" s="247" t="s">
        <v>16</v>
      </c>
      <c r="D30" s="247" t="s">
        <v>16</v>
      </c>
      <c r="E30" s="247" t="s">
        <v>16</v>
      </c>
      <c r="F30" s="247" t="s">
        <v>16</v>
      </c>
      <c r="G30" s="247" t="s">
        <v>16</v>
      </c>
      <c r="H30" s="247" t="s">
        <v>16</v>
      </c>
      <c r="I30" s="257" t="s">
        <v>16</v>
      </c>
      <c r="J30" s="257" t="s">
        <v>16</v>
      </c>
      <c r="K30" s="57" t="s">
        <v>16</v>
      </c>
    </row>
    <row r="31" spans="1:11" ht="48" thickBot="1" x14ac:dyDescent="0.3">
      <c r="A31" s="52" t="s">
        <v>83</v>
      </c>
      <c r="B31" s="68">
        <v>1043</v>
      </c>
      <c r="C31" s="247" t="s">
        <v>16</v>
      </c>
      <c r="D31" s="247" t="s">
        <v>16</v>
      </c>
      <c r="E31" s="247" t="s">
        <v>16</v>
      </c>
      <c r="F31" s="247" t="s">
        <v>16</v>
      </c>
      <c r="G31" s="247" t="s">
        <v>16</v>
      </c>
      <c r="H31" s="247" t="s">
        <v>16</v>
      </c>
      <c r="I31" s="257" t="s">
        <v>16</v>
      </c>
      <c r="J31" s="257" t="s">
        <v>16</v>
      </c>
      <c r="K31" s="57" t="s">
        <v>16</v>
      </c>
    </row>
    <row r="32" spans="1:11" ht="32.25" thickBot="1" x14ac:dyDescent="0.3">
      <c r="A32" s="76" t="s">
        <v>225</v>
      </c>
      <c r="B32" s="71">
        <v>1044</v>
      </c>
      <c r="C32" s="256">
        <v>8.4</v>
      </c>
      <c r="D32" s="256">
        <v>6.9</v>
      </c>
      <c r="E32" s="256">
        <v>3.5</v>
      </c>
      <c r="F32" s="256">
        <f>SUM(G32:J32)</f>
        <v>3.5</v>
      </c>
      <c r="G32" s="279">
        <v>0</v>
      </c>
      <c r="H32" s="279">
        <v>0</v>
      </c>
      <c r="I32" s="256">
        <v>3.5</v>
      </c>
      <c r="J32" s="270">
        <v>0</v>
      </c>
      <c r="K32" s="57" t="s">
        <v>16</v>
      </c>
    </row>
    <row r="33" spans="1:11" ht="32.25" thickBot="1" x14ac:dyDescent="0.3">
      <c r="A33" s="76" t="s">
        <v>84</v>
      </c>
      <c r="B33" s="71">
        <v>1045</v>
      </c>
      <c r="C33" s="256">
        <v>1.5</v>
      </c>
      <c r="D33" s="256">
        <v>2.4</v>
      </c>
      <c r="E33" s="256">
        <v>0</v>
      </c>
      <c r="F33" s="256">
        <f>SUM(G33:J33)</f>
        <v>0</v>
      </c>
      <c r="G33" s="279">
        <v>0</v>
      </c>
      <c r="H33" s="279">
        <v>0</v>
      </c>
      <c r="I33" s="270">
        <v>0</v>
      </c>
      <c r="J33" s="270">
        <v>0</v>
      </c>
      <c r="K33" s="57" t="s">
        <v>16</v>
      </c>
    </row>
    <row r="34" spans="1:11" ht="17.45" customHeight="1" thickBot="1" x14ac:dyDescent="0.3">
      <c r="A34" s="51" t="s">
        <v>85</v>
      </c>
      <c r="B34" s="60">
        <v>1046</v>
      </c>
      <c r="C34" s="247" t="s">
        <v>16</v>
      </c>
      <c r="D34" s="247" t="s">
        <v>16</v>
      </c>
      <c r="E34" s="247" t="s">
        <v>16</v>
      </c>
      <c r="F34" s="247" t="s">
        <v>16</v>
      </c>
      <c r="G34" s="247" t="s">
        <v>16</v>
      </c>
      <c r="H34" s="247" t="s">
        <v>16</v>
      </c>
      <c r="I34" s="257" t="s">
        <v>16</v>
      </c>
      <c r="J34" s="257" t="s">
        <v>16</v>
      </c>
      <c r="K34" s="57" t="s">
        <v>16</v>
      </c>
    </row>
    <row r="35" spans="1:11" ht="16.5" thickBot="1" x14ac:dyDescent="0.3">
      <c r="A35" s="53" t="s">
        <v>86</v>
      </c>
      <c r="B35" s="63">
        <v>1047</v>
      </c>
      <c r="C35" s="247" t="s">
        <v>16</v>
      </c>
      <c r="D35" s="247" t="s">
        <v>16</v>
      </c>
      <c r="E35" s="247" t="s">
        <v>16</v>
      </c>
      <c r="F35" s="247" t="s">
        <v>16</v>
      </c>
      <c r="G35" s="247" t="s">
        <v>16</v>
      </c>
      <c r="H35" s="247" t="s">
        <v>16</v>
      </c>
      <c r="I35" s="257" t="s">
        <v>16</v>
      </c>
      <c r="J35" s="257" t="s">
        <v>16</v>
      </c>
      <c r="K35" s="57" t="s">
        <v>16</v>
      </c>
    </row>
    <row r="36" spans="1:11" ht="48" thickBot="1" x14ac:dyDescent="0.3">
      <c r="A36" s="55" t="s">
        <v>87</v>
      </c>
      <c r="B36" s="66">
        <v>1048</v>
      </c>
      <c r="C36" s="247" t="s">
        <v>16</v>
      </c>
      <c r="D36" s="247" t="s">
        <v>16</v>
      </c>
      <c r="E36" s="247" t="s">
        <v>16</v>
      </c>
      <c r="F36" s="247" t="s">
        <v>16</v>
      </c>
      <c r="G36" s="247" t="s">
        <v>16</v>
      </c>
      <c r="H36" s="247" t="s">
        <v>16</v>
      </c>
      <c r="I36" s="257" t="s">
        <v>16</v>
      </c>
      <c r="J36" s="257" t="s">
        <v>16</v>
      </c>
      <c r="K36" s="57" t="s">
        <v>16</v>
      </c>
    </row>
    <row r="37" spans="1:11" ht="48" thickBot="1" x14ac:dyDescent="0.3">
      <c r="A37" s="52" t="s">
        <v>226</v>
      </c>
      <c r="B37" s="68">
        <v>1049</v>
      </c>
      <c r="C37" s="247" t="s">
        <v>16</v>
      </c>
      <c r="D37" s="247" t="s">
        <v>16</v>
      </c>
      <c r="E37" s="247" t="s">
        <v>16</v>
      </c>
      <c r="F37" s="247" t="s">
        <v>16</v>
      </c>
      <c r="G37" s="247" t="s">
        <v>16</v>
      </c>
      <c r="H37" s="247" t="s">
        <v>16</v>
      </c>
      <c r="I37" s="257" t="s">
        <v>16</v>
      </c>
      <c r="J37" s="257" t="s">
        <v>16</v>
      </c>
      <c r="K37" s="57" t="s">
        <v>16</v>
      </c>
    </row>
    <row r="38" spans="1:11" ht="66" customHeight="1" thickBot="1" x14ac:dyDescent="0.3">
      <c r="A38" s="76" t="s">
        <v>88</v>
      </c>
      <c r="B38" s="71">
        <v>1050</v>
      </c>
      <c r="C38" s="275">
        <v>22.9</v>
      </c>
      <c r="D38" s="275">
        <v>21.8</v>
      </c>
      <c r="E38" s="275">
        <v>20.8</v>
      </c>
      <c r="F38" s="275">
        <f>SUM(G38:J38)</f>
        <v>22.8</v>
      </c>
      <c r="G38" s="276">
        <v>5.2</v>
      </c>
      <c r="H38" s="276">
        <v>6.2</v>
      </c>
      <c r="I38" s="270">
        <v>6.2</v>
      </c>
      <c r="J38" s="270">
        <v>5.2</v>
      </c>
      <c r="K38" s="57" t="s">
        <v>16</v>
      </c>
    </row>
    <row r="39" spans="1:11" ht="32.25" thickBot="1" x14ac:dyDescent="0.3">
      <c r="A39" s="51" t="s">
        <v>89</v>
      </c>
      <c r="B39" s="60" t="s">
        <v>90</v>
      </c>
      <c r="C39" s="247" t="s">
        <v>16</v>
      </c>
      <c r="D39" s="247" t="s">
        <v>16</v>
      </c>
      <c r="E39" s="247" t="s">
        <v>16</v>
      </c>
      <c r="F39" s="247" t="s">
        <v>16</v>
      </c>
      <c r="G39" s="247" t="s">
        <v>16</v>
      </c>
      <c r="H39" s="247" t="s">
        <v>16</v>
      </c>
      <c r="I39" s="257" t="s">
        <v>16</v>
      </c>
      <c r="J39" s="257" t="s">
        <v>16</v>
      </c>
      <c r="K39" s="57" t="s">
        <v>16</v>
      </c>
    </row>
    <row r="40" spans="1:11" ht="32.25" thickBot="1" x14ac:dyDescent="0.3">
      <c r="A40" s="51" t="s">
        <v>91</v>
      </c>
      <c r="B40" s="60">
        <v>1051</v>
      </c>
      <c r="C40" s="253">
        <v>4.4000000000000004</v>
      </c>
      <c r="D40" s="253">
        <v>4.4000000000000004</v>
      </c>
      <c r="E40" s="253">
        <v>4.8</v>
      </c>
      <c r="F40" s="253">
        <f>SUM(G40:J40)</f>
        <v>5.4</v>
      </c>
      <c r="G40" s="254">
        <v>1.4</v>
      </c>
      <c r="H40" s="254">
        <v>1.3</v>
      </c>
      <c r="I40" s="270">
        <v>1.3</v>
      </c>
      <c r="J40" s="270">
        <v>1.4</v>
      </c>
      <c r="K40" s="57" t="s">
        <v>16</v>
      </c>
    </row>
    <row r="41" spans="1:11" ht="32.25" thickBot="1" x14ac:dyDescent="0.3">
      <c r="A41" s="50" t="s">
        <v>92</v>
      </c>
      <c r="B41" s="58">
        <v>1060</v>
      </c>
      <c r="C41" s="247" t="s">
        <v>16</v>
      </c>
      <c r="D41" s="247" t="s">
        <v>16</v>
      </c>
      <c r="E41" s="247" t="s">
        <v>16</v>
      </c>
      <c r="F41" s="247" t="s">
        <v>16</v>
      </c>
      <c r="G41" s="247" t="s">
        <v>16</v>
      </c>
      <c r="H41" s="247" t="s">
        <v>16</v>
      </c>
      <c r="I41" s="257" t="s">
        <v>16</v>
      </c>
      <c r="J41" s="257" t="s">
        <v>16</v>
      </c>
      <c r="K41" s="57" t="s">
        <v>16</v>
      </c>
    </row>
    <row r="42" spans="1:11" ht="16.5" thickBot="1" x14ac:dyDescent="0.3">
      <c r="A42" s="51" t="s">
        <v>93</v>
      </c>
      <c r="B42" s="60">
        <v>1061</v>
      </c>
      <c r="C42" s="247" t="s">
        <v>16</v>
      </c>
      <c r="D42" s="247" t="s">
        <v>16</v>
      </c>
      <c r="E42" s="247" t="s">
        <v>16</v>
      </c>
      <c r="F42" s="247" t="s">
        <v>16</v>
      </c>
      <c r="G42" s="247" t="s">
        <v>16</v>
      </c>
      <c r="H42" s="247" t="s">
        <v>16</v>
      </c>
      <c r="I42" s="257" t="s">
        <v>16</v>
      </c>
      <c r="J42" s="257" t="s">
        <v>16</v>
      </c>
      <c r="K42" s="57" t="s">
        <v>16</v>
      </c>
    </row>
    <row r="43" spans="1:11" ht="32.25" thickBot="1" x14ac:dyDescent="0.3">
      <c r="A43" s="51" t="s">
        <v>94</v>
      </c>
      <c r="B43" s="60">
        <v>1062</v>
      </c>
      <c r="C43" s="247" t="s">
        <v>16</v>
      </c>
      <c r="D43" s="247" t="s">
        <v>16</v>
      </c>
      <c r="E43" s="247" t="s">
        <v>16</v>
      </c>
      <c r="F43" s="247" t="s">
        <v>16</v>
      </c>
      <c r="G43" s="247" t="s">
        <v>16</v>
      </c>
      <c r="H43" s="247" t="s">
        <v>16</v>
      </c>
      <c r="I43" s="257" t="s">
        <v>16</v>
      </c>
      <c r="J43" s="257" t="s">
        <v>16</v>
      </c>
      <c r="K43" s="57" t="s">
        <v>16</v>
      </c>
    </row>
    <row r="44" spans="1:11" ht="16.5" thickBot="1" x14ac:dyDescent="0.3">
      <c r="A44" s="51" t="s">
        <v>78</v>
      </c>
      <c r="B44" s="60">
        <v>1063</v>
      </c>
      <c r="C44" s="247" t="s">
        <v>16</v>
      </c>
      <c r="D44" s="247" t="s">
        <v>16</v>
      </c>
      <c r="E44" s="247" t="s">
        <v>16</v>
      </c>
      <c r="F44" s="247" t="s">
        <v>16</v>
      </c>
      <c r="G44" s="247" t="s">
        <v>16</v>
      </c>
      <c r="H44" s="247" t="s">
        <v>16</v>
      </c>
      <c r="I44" s="257" t="s">
        <v>16</v>
      </c>
      <c r="J44" s="257" t="s">
        <v>16</v>
      </c>
      <c r="K44" s="57" t="s">
        <v>16</v>
      </c>
    </row>
    <row r="45" spans="1:11" ht="32.25" thickBot="1" x14ac:dyDescent="0.3">
      <c r="A45" s="51" t="s">
        <v>79</v>
      </c>
      <c r="B45" s="60">
        <v>1064</v>
      </c>
      <c r="C45" s="247" t="s">
        <v>16</v>
      </c>
      <c r="D45" s="247" t="s">
        <v>16</v>
      </c>
      <c r="E45" s="247" t="s">
        <v>16</v>
      </c>
      <c r="F45" s="247" t="s">
        <v>16</v>
      </c>
      <c r="G45" s="247" t="s">
        <v>16</v>
      </c>
      <c r="H45" s="247" t="s">
        <v>16</v>
      </c>
      <c r="I45" s="257" t="s">
        <v>16</v>
      </c>
      <c r="J45" s="257" t="s">
        <v>16</v>
      </c>
      <c r="K45" s="57" t="s">
        <v>16</v>
      </c>
    </row>
    <row r="46" spans="1:11" ht="32.25" thickBot="1" x14ac:dyDescent="0.3">
      <c r="A46" s="51" t="s">
        <v>95</v>
      </c>
      <c r="B46" s="60">
        <v>1065</v>
      </c>
      <c r="C46" s="247" t="s">
        <v>16</v>
      </c>
      <c r="D46" s="247" t="s">
        <v>16</v>
      </c>
      <c r="E46" s="247" t="s">
        <v>16</v>
      </c>
      <c r="F46" s="247" t="s">
        <v>16</v>
      </c>
      <c r="G46" s="247" t="s">
        <v>16</v>
      </c>
      <c r="H46" s="247" t="s">
        <v>16</v>
      </c>
      <c r="I46" s="257" t="s">
        <v>16</v>
      </c>
      <c r="J46" s="257" t="s">
        <v>16</v>
      </c>
      <c r="K46" s="57" t="s">
        <v>16</v>
      </c>
    </row>
    <row r="47" spans="1:11" ht="16.5" thickBot="1" x14ac:dyDescent="0.3">
      <c r="A47" s="51" t="s">
        <v>96</v>
      </c>
      <c r="B47" s="60">
        <v>1066</v>
      </c>
      <c r="C47" s="247" t="s">
        <v>16</v>
      </c>
      <c r="D47" s="247" t="s">
        <v>16</v>
      </c>
      <c r="E47" s="247" t="s">
        <v>16</v>
      </c>
      <c r="F47" s="247" t="s">
        <v>16</v>
      </c>
      <c r="G47" s="247" t="s">
        <v>16</v>
      </c>
      <c r="H47" s="247" t="s">
        <v>16</v>
      </c>
      <c r="I47" s="257" t="s">
        <v>16</v>
      </c>
      <c r="J47" s="257" t="s">
        <v>16</v>
      </c>
      <c r="K47" s="57" t="s">
        <v>16</v>
      </c>
    </row>
    <row r="48" spans="1:11" ht="32.25" thickBot="1" x14ac:dyDescent="0.3">
      <c r="A48" s="51" t="s">
        <v>97</v>
      </c>
      <c r="B48" s="60">
        <v>1067</v>
      </c>
      <c r="C48" s="247" t="s">
        <v>16</v>
      </c>
      <c r="D48" s="247" t="s">
        <v>16</v>
      </c>
      <c r="E48" s="247" t="s">
        <v>16</v>
      </c>
      <c r="F48" s="247" t="s">
        <v>16</v>
      </c>
      <c r="G48" s="247" t="s">
        <v>16</v>
      </c>
      <c r="H48" s="247" t="s">
        <v>16</v>
      </c>
      <c r="I48" s="257" t="s">
        <v>16</v>
      </c>
      <c r="J48" s="257" t="s">
        <v>16</v>
      </c>
      <c r="K48" s="57" t="s">
        <v>16</v>
      </c>
    </row>
    <row r="49" spans="1:11" ht="31.5" x14ac:dyDescent="0.25">
      <c r="A49" s="85" t="s">
        <v>98</v>
      </c>
      <c r="B49" s="86">
        <v>1070</v>
      </c>
      <c r="C49" s="264">
        <f>C52</f>
        <v>16.600000000000001</v>
      </c>
      <c r="D49" s="264">
        <f t="shared" ref="D49:I49" si="6">D52</f>
        <v>0</v>
      </c>
      <c r="E49" s="264">
        <f t="shared" si="6"/>
        <v>1.2</v>
      </c>
      <c r="F49" s="264">
        <f t="shared" si="6"/>
        <v>1.2</v>
      </c>
      <c r="G49" s="264">
        <f t="shared" si="6"/>
        <v>0.3</v>
      </c>
      <c r="H49" s="264">
        <f t="shared" si="6"/>
        <v>0.3</v>
      </c>
      <c r="I49" s="264">
        <f t="shared" si="6"/>
        <v>0.3</v>
      </c>
      <c r="J49" s="264">
        <f>J52</f>
        <v>0.3</v>
      </c>
      <c r="K49" s="74" t="s">
        <v>16</v>
      </c>
    </row>
    <row r="50" spans="1:11" ht="15.75" x14ac:dyDescent="0.25">
      <c r="A50" s="292" t="s">
        <v>99</v>
      </c>
      <c r="B50" s="293">
        <v>1071</v>
      </c>
      <c r="C50" s="296" t="s">
        <v>16</v>
      </c>
      <c r="D50" s="296" t="s">
        <v>16</v>
      </c>
      <c r="E50" s="296" t="s">
        <v>16</v>
      </c>
      <c r="F50" s="296" t="s">
        <v>16</v>
      </c>
      <c r="G50" s="296" t="s">
        <v>16</v>
      </c>
      <c r="H50" s="296" t="s">
        <v>16</v>
      </c>
      <c r="I50" s="294" t="s">
        <v>16</v>
      </c>
      <c r="J50" s="294" t="s">
        <v>16</v>
      </c>
      <c r="K50" s="295" t="s">
        <v>16</v>
      </c>
    </row>
    <row r="51" spans="1:11" ht="31.5" x14ac:dyDescent="0.25">
      <c r="A51" s="292" t="s">
        <v>100</v>
      </c>
      <c r="B51" s="293">
        <v>1072</v>
      </c>
      <c r="C51" s="294" t="s">
        <v>16</v>
      </c>
      <c r="D51" s="294" t="s">
        <v>16</v>
      </c>
      <c r="E51" s="294" t="s">
        <v>16</v>
      </c>
      <c r="F51" s="294" t="s">
        <v>16</v>
      </c>
      <c r="G51" s="294" t="s">
        <v>16</v>
      </c>
      <c r="H51" s="294" t="s">
        <v>16</v>
      </c>
      <c r="I51" s="294" t="s">
        <v>16</v>
      </c>
      <c r="J51" s="294" t="s">
        <v>16</v>
      </c>
      <c r="K51" s="295" t="s">
        <v>16</v>
      </c>
    </row>
    <row r="52" spans="1:11" ht="32.25" thickBot="1" x14ac:dyDescent="0.3">
      <c r="A52" s="51" t="s">
        <v>101</v>
      </c>
      <c r="B52" s="60">
        <v>1073</v>
      </c>
      <c r="C52" s="254">
        <v>16.600000000000001</v>
      </c>
      <c r="D52" s="254">
        <v>0</v>
      </c>
      <c r="E52" s="254">
        <v>1.2</v>
      </c>
      <c r="F52" s="254">
        <f>SUM(G52:J52)</f>
        <v>1.2</v>
      </c>
      <c r="G52" s="254">
        <v>0.3</v>
      </c>
      <c r="H52" s="254">
        <v>0.3</v>
      </c>
      <c r="I52" s="277">
        <v>0.3</v>
      </c>
      <c r="J52" s="277">
        <v>0.3</v>
      </c>
      <c r="K52" s="75" t="s">
        <v>16</v>
      </c>
    </row>
    <row r="53" spans="1:11" ht="32.25" thickBot="1" x14ac:dyDescent="0.3">
      <c r="A53" s="50" t="s">
        <v>102</v>
      </c>
      <c r="B53" s="58">
        <v>1080</v>
      </c>
      <c r="C53" s="247">
        <f>C59</f>
        <v>71.099999999999994</v>
      </c>
      <c r="D53" s="247">
        <f t="shared" ref="D53:E53" si="7">D59</f>
        <v>72.7</v>
      </c>
      <c r="E53" s="247">
        <f t="shared" si="7"/>
        <v>220.8</v>
      </c>
      <c r="F53" s="247">
        <f>SUM(G53:J53)</f>
        <v>232.1</v>
      </c>
      <c r="G53" s="247">
        <f>G59</f>
        <v>58</v>
      </c>
      <c r="H53" s="247">
        <f t="shared" ref="H53:J53" si="8">H59</f>
        <v>58</v>
      </c>
      <c r="I53" s="247">
        <f t="shared" si="8"/>
        <v>58</v>
      </c>
      <c r="J53" s="247">
        <f t="shared" si="8"/>
        <v>58.1</v>
      </c>
      <c r="K53" s="57" t="s">
        <v>16</v>
      </c>
    </row>
    <row r="54" spans="1:11" ht="16.5" thickBot="1" x14ac:dyDescent="0.3">
      <c r="A54" s="51" t="s">
        <v>99</v>
      </c>
      <c r="B54" s="60">
        <v>1081</v>
      </c>
      <c r="C54" s="247" t="s">
        <v>16</v>
      </c>
      <c r="D54" s="247" t="s">
        <v>16</v>
      </c>
      <c r="E54" s="247" t="s">
        <v>16</v>
      </c>
      <c r="F54" s="247" t="s">
        <v>16</v>
      </c>
      <c r="G54" s="247" t="s">
        <v>16</v>
      </c>
      <c r="H54" s="247" t="s">
        <v>16</v>
      </c>
      <c r="I54" s="257" t="s">
        <v>16</v>
      </c>
      <c r="J54" s="257" t="s">
        <v>16</v>
      </c>
      <c r="K54" s="57" t="s">
        <v>16</v>
      </c>
    </row>
    <row r="55" spans="1:11" ht="32.25" thickBot="1" x14ac:dyDescent="0.3">
      <c r="A55" s="51" t="s">
        <v>103</v>
      </c>
      <c r="B55" s="60">
        <v>1082</v>
      </c>
      <c r="C55" s="247" t="s">
        <v>16</v>
      </c>
      <c r="D55" s="247" t="s">
        <v>16</v>
      </c>
      <c r="E55" s="247" t="s">
        <v>16</v>
      </c>
      <c r="F55" s="247" t="s">
        <v>16</v>
      </c>
      <c r="G55" s="247" t="s">
        <v>16</v>
      </c>
      <c r="H55" s="247" t="s">
        <v>16</v>
      </c>
      <c r="I55" s="257" t="s">
        <v>16</v>
      </c>
      <c r="J55" s="257" t="s">
        <v>16</v>
      </c>
      <c r="K55" s="57" t="s">
        <v>16</v>
      </c>
    </row>
    <row r="56" spans="1:11" ht="32.25" thickBot="1" x14ac:dyDescent="0.3">
      <c r="A56" s="53" t="s">
        <v>104</v>
      </c>
      <c r="B56" s="63">
        <v>1083</v>
      </c>
      <c r="C56" s="247" t="s">
        <v>16</v>
      </c>
      <c r="D56" s="247" t="s">
        <v>16</v>
      </c>
      <c r="E56" s="247" t="s">
        <v>16</v>
      </c>
      <c r="F56" s="247" t="s">
        <v>16</v>
      </c>
      <c r="G56" s="247" t="s">
        <v>16</v>
      </c>
      <c r="H56" s="247" t="s">
        <v>16</v>
      </c>
      <c r="I56" s="257" t="s">
        <v>16</v>
      </c>
      <c r="J56" s="257" t="s">
        <v>16</v>
      </c>
      <c r="K56" s="57" t="s">
        <v>16</v>
      </c>
    </row>
    <row r="57" spans="1:11" ht="32.25" thickBot="1" x14ac:dyDescent="0.3">
      <c r="A57" s="55" t="s">
        <v>105</v>
      </c>
      <c r="B57" s="66">
        <v>1084</v>
      </c>
      <c r="C57" s="247" t="s">
        <v>16</v>
      </c>
      <c r="D57" s="247" t="s">
        <v>16</v>
      </c>
      <c r="E57" s="247" t="s">
        <v>16</v>
      </c>
      <c r="F57" s="247" t="s">
        <v>16</v>
      </c>
      <c r="G57" s="247" t="s">
        <v>16</v>
      </c>
      <c r="H57" s="247" t="s">
        <v>16</v>
      </c>
      <c r="I57" s="257" t="s">
        <v>16</v>
      </c>
      <c r="J57" s="257" t="s">
        <v>16</v>
      </c>
      <c r="K57" s="57" t="s">
        <v>16</v>
      </c>
    </row>
    <row r="58" spans="1:11" ht="32.25" thickBot="1" x14ac:dyDescent="0.3">
      <c r="A58" s="51" t="s">
        <v>106</v>
      </c>
      <c r="B58" s="60">
        <v>1085</v>
      </c>
      <c r="C58" s="247" t="s">
        <v>16</v>
      </c>
      <c r="D58" s="247" t="s">
        <v>16</v>
      </c>
      <c r="E58" s="247" t="s">
        <v>16</v>
      </c>
      <c r="F58" s="247" t="s">
        <v>16</v>
      </c>
      <c r="G58" s="247" t="s">
        <v>16</v>
      </c>
      <c r="H58" s="247" t="s">
        <v>16</v>
      </c>
      <c r="I58" s="257" t="s">
        <v>16</v>
      </c>
      <c r="J58" s="257" t="s">
        <v>16</v>
      </c>
      <c r="K58" s="57" t="s">
        <v>16</v>
      </c>
    </row>
    <row r="59" spans="1:11" ht="32.25" thickBot="1" x14ac:dyDescent="0.3">
      <c r="A59" s="51" t="s">
        <v>107</v>
      </c>
      <c r="B59" s="60">
        <v>1086</v>
      </c>
      <c r="C59" s="253">
        <v>71.099999999999994</v>
      </c>
      <c r="D59" s="253">
        <v>72.7</v>
      </c>
      <c r="E59" s="253">
        <v>220.8</v>
      </c>
      <c r="F59" s="253">
        <f>SUM(G59:J59)</f>
        <v>232.1</v>
      </c>
      <c r="G59" s="254">
        <v>58</v>
      </c>
      <c r="H59" s="254">
        <v>58</v>
      </c>
      <c r="I59" s="270">
        <v>58</v>
      </c>
      <c r="J59" s="270">
        <v>58.1</v>
      </c>
      <c r="K59" s="57" t="s">
        <v>16</v>
      </c>
    </row>
    <row r="60" spans="1:11" ht="32.25" thickBot="1" x14ac:dyDescent="0.3">
      <c r="A60" s="50" t="s">
        <v>18</v>
      </c>
      <c r="B60" s="58">
        <v>1100</v>
      </c>
      <c r="C60" s="247">
        <f>C17-C18+C49-C53</f>
        <v>122.69999999999965</v>
      </c>
      <c r="D60" s="247">
        <f t="shared" ref="D60:E60" si="9">D17-D18+D49-D53</f>
        <v>187.89999999999992</v>
      </c>
      <c r="E60" s="247">
        <f t="shared" si="9"/>
        <v>167.69999999999959</v>
      </c>
      <c r="F60" s="247">
        <f>SUM(G60:J60)</f>
        <v>197.39999999999998</v>
      </c>
      <c r="G60" s="247">
        <f>G17-G18-G53+G49</f>
        <v>2.4999999999998392</v>
      </c>
      <c r="H60" s="247">
        <f t="shared" ref="H60:J60" si="10">H17-H18-H53+H49</f>
        <v>45.000000000000043</v>
      </c>
      <c r="I60" s="247">
        <f t="shared" si="10"/>
        <v>114.10000000000007</v>
      </c>
      <c r="J60" s="247">
        <f t="shared" si="10"/>
        <v>35.800000000000047</v>
      </c>
      <c r="K60" s="57" t="s">
        <v>16</v>
      </c>
    </row>
    <row r="61" spans="1:11" ht="32.25" thickBot="1" x14ac:dyDescent="0.3">
      <c r="A61" s="50" t="s">
        <v>108</v>
      </c>
      <c r="B61" s="58">
        <v>1110</v>
      </c>
      <c r="C61" s="247" t="s">
        <v>16</v>
      </c>
      <c r="D61" s="247" t="s">
        <v>16</v>
      </c>
      <c r="E61" s="247" t="s">
        <v>16</v>
      </c>
      <c r="F61" s="247" t="s">
        <v>16</v>
      </c>
      <c r="G61" s="247" t="s">
        <v>16</v>
      </c>
      <c r="H61" s="247" t="s">
        <v>16</v>
      </c>
      <c r="I61" s="257" t="s">
        <v>16</v>
      </c>
      <c r="J61" s="257" t="s">
        <v>16</v>
      </c>
      <c r="K61" s="57" t="s">
        <v>16</v>
      </c>
    </row>
    <row r="62" spans="1:11" ht="32.25" thickBot="1" x14ac:dyDescent="0.3">
      <c r="A62" s="50" t="s">
        <v>109</v>
      </c>
      <c r="B62" s="58">
        <v>1120</v>
      </c>
      <c r="C62" s="247" t="s">
        <v>16</v>
      </c>
      <c r="D62" s="247" t="s">
        <v>16</v>
      </c>
      <c r="E62" s="247" t="s">
        <v>16</v>
      </c>
      <c r="F62" s="247" t="s">
        <v>16</v>
      </c>
      <c r="G62" s="247" t="s">
        <v>16</v>
      </c>
      <c r="H62" s="247" t="s">
        <v>16</v>
      </c>
      <c r="I62" s="257" t="s">
        <v>16</v>
      </c>
      <c r="J62" s="257" t="s">
        <v>16</v>
      </c>
      <c r="K62" s="57" t="s">
        <v>16</v>
      </c>
    </row>
    <row r="63" spans="1:11" ht="32.25" thickBot="1" x14ac:dyDescent="0.3">
      <c r="A63" s="50" t="s">
        <v>110</v>
      </c>
      <c r="B63" s="58">
        <v>1130</v>
      </c>
      <c r="C63" s="247" t="s">
        <v>16</v>
      </c>
      <c r="D63" s="247" t="s">
        <v>16</v>
      </c>
      <c r="E63" s="247" t="s">
        <v>16</v>
      </c>
      <c r="F63" s="247" t="s">
        <v>16</v>
      </c>
      <c r="G63" s="247" t="s">
        <v>16</v>
      </c>
      <c r="H63" s="247" t="s">
        <v>16</v>
      </c>
      <c r="I63" s="257" t="s">
        <v>16</v>
      </c>
      <c r="J63" s="257" t="s">
        <v>16</v>
      </c>
      <c r="K63" s="57" t="s">
        <v>16</v>
      </c>
    </row>
    <row r="64" spans="1:11" ht="32.25" thickBot="1" x14ac:dyDescent="0.3">
      <c r="A64" s="50" t="s">
        <v>111</v>
      </c>
      <c r="B64" s="58">
        <v>1140</v>
      </c>
      <c r="C64" s="247" t="s">
        <v>16</v>
      </c>
      <c r="D64" s="247" t="s">
        <v>16</v>
      </c>
      <c r="E64" s="247" t="s">
        <v>16</v>
      </c>
      <c r="F64" s="247" t="s">
        <v>16</v>
      </c>
      <c r="G64" s="247" t="s">
        <v>16</v>
      </c>
      <c r="H64" s="247" t="s">
        <v>16</v>
      </c>
      <c r="I64" s="257" t="s">
        <v>16</v>
      </c>
      <c r="J64" s="257" t="s">
        <v>16</v>
      </c>
      <c r="K64" s="57" t="s">
        <v>16</v>
      </c>
    </row>
    <row r="65" spans="1:12" ht="32.25" thickBot="1" x14ac:dyDescent="0.3">
      <c r="A65" s="50" t="s">
        <v>112</v>
      </c>
      <c r="B65" s="58">
        <v>1150</v>
      </c>
      <c r="C65" s="247">
        <f>C67</f>
        <v>14.7</v>
      </c>
      <c r="D65" s="247">
        <f t="shared" ref="D65:E65" si="11">D67</f>
        <v>14.7</v>
      </c>
      <c r="E65" s="247">
        <f t="shared" si="11"/>
        <v>14.7</v>
      </c>
      <c r="F65" s="247">
        <f>SUM(G65:J65)</f>
        <v>14.700000000000001</v>
      </c>
      <c r="G65" s="247">
        <f>G67</f>
        <v>3.7</v>
      </c>
      <c r="H65" s="247">
        <f t="shared" ref="H65:J65" si="12">H67</f>
        <v>3.7</v>
      </c>
      <c r="I65" s="247">
        <f t="shared" si="12"/>
        <v>3.7</v>
      </c>
      <c r="J65" s="247">
        <f t="shared" si="12"/>
        <v>3.6</v>
      </c>
      <c r="K65" s="57" t="s">
        <v>16</v>
      </c>
    </row>
    <row r="66" spans="1:12" ht="16.5" thickBot="1" x14ac:dyDescent="0.3">
      <c r="A66" s="51" t="s">
        <v>99</v>
      </c>
      <c r="B66" s="60">
        <v>1151</v>
      </c>
      <c r="C66" s="247" t="s">
        <v>16</v>
      </c>
      <c r="D66" s="247" t="s">
        <v>16</v>
      </c>
      <c r="E66" s="247" t="s">
        <v>16</v>
      </c>
      <c r="F66" s="247" t="s">
        <v>16</v>
      </c>
      <c r="G66" s="247" t="s">
        <v>16</v>
      </c>
      <c r="H66" s="247" t="s">
        <v>16</v>
      </c>
      <c r="I66" s="257" t="s">
        <v>16</v>
      </c>
      <c r="J66" s="257" t="s">
        <v>16</v>
      </c>
      <c r="K66" s="57" t="s">
        <v>16</v>
      </c>
    </row>
    <row r="67" spans="1:12" ht="16.5" thickBot="1" x14ac:dyDescent="0.3">
      <c r="A67" s="51" t="s">
        <v>113</v>
      </c>
      <c r="B67" s="60">
        <v>1152</v>
      </c>
      <c r="C67" s="253">
        <v>14.7</v>
      </c>
      <c r="D67" s="253">
        <v>14.7</v>
      </c>
      <c r="E67" s="253">
        <v>14.7</v>
      </c>
      <c r="F67" s="253">
        <f>SUM(G67:J67)</f>
        <v>14.700000000000001</v>
      </c>
      <c r="G67" s="254">
        <v>3.7</v>
      </c>
      <c r="H67" s="254">
        <v>3.7</v>
      </c>
      <c r="I67" s="270">
        <v>3.7</v>
      </c>
      <c r="J67" s="270">
        <v>3.6</v>
      </c>
      <c r="K67" s="57" t="s">
        <v>16</v>
      </c>
    </row>
    <row r="68" spans="1:12" ht="32.25" thickBot="1" x14ac:dyDescent="0.3">
      <c r="A68" s="50" t="s">
        <v>114</v>
      </c>
      <c r="B68" s="58">
        <v>1160</v>
      </c>
      <c r="C68" s="247">
        <f>C70</f>
        <v>12.7</v>
      </c>
      <c r="D68" s="247">
        <f>D70</f>
        <v>0</v>
      </c>
      <c r="E68" s="247">
        <f>E70</f>
        <v>2</v>
      </c>
      <c r="F68" s="247">
        <f t="shared" ref="F68:I68" si="13">F70</f>
        <v>2</v>
      </c>
      <c r="G68" s="247">
        <f t="shared" si="13"/>
        <v>0</v>
      </c>
      <c r="H68" s="247">
        <f t="shared" si="13"/>
        <v>0</v>
      </c>
      <c r="I68" s="247">
        <f t="shared" si="13"/>
        <v>2</v>
      </c>
      <c r="J68" s="247">
        <f>J70</f>
        <v>0</v>
      </c>
      <c r="K68" s="57" t="s">
        <v>16</v>
      </c>
    </row>
    <row r="69" spans="1:12" ht="16.5" thickBot="1" x14ac:dyDescent="0.3">
      <c r="A69" s="52" t="s">
        <v>99</v>
      </c>
      <c r="B69" s="68">
        <v>1161</v>
      </c>
      <c r="C69" s="247" t="s">
        <v>16</v>
      </c>
      <c r="D69" s="247" t="s">
        <v>16</v>
      </c>
      <c r="E69" s="247" t="s">
        <v>16</v>
      </c>
      <c r="F69" s="247" t="s">
        <v>16</v>
      </c>
      <c r="G69" s="247" t="s">
        <v>16</v>
      </c>
      <c r="H69" s="247" t="s">
        <v>16</v>
      </c>
      <c r="I69" s="257" t="s">
        <v>16</v>
      </c>
      <c r="J69" s="257" t="s">
        <v>16</v>
      </c>
      <c r="K69" s="57" t="s">
        <v>16</v>
      </c>
    </row>
    <row r="70" spans="1:12" ht="16.5" thickBot="1" x14ac:dyDescent="0.3">
      <c r="A70" s="76" t="s">
        <v>115</v>
      </c>
      <c r="B70" s="71">
        <v>1162</v>
      </c>
      <c r="C70" s="254">
        <v>12.7</v>
      </c>
      <c r="D70" s="254">
        <v>0</v>
      </c>
      <c r="E70" s="254">
        <v>2</v>
      </c>
      <c r="F70" s="279">
        <f>SUM(G70:J70)</f>
        <v>2</v>
      </c>
      <c r="G70" s="254">
        <v>0</v>
      </c>
      <c r="H70" s="254">
        <v>0</v>
      </c>
      <c r="I70" s="254">
        <v>2</v>
      </c>
      <c r="J70" s="254">
        <v>0</v>
      </c>
      <c r="K70" s="57" t="s">
        <v>16</v>
      </c>
    </row>
    <row r="71" spans="1:12" ht="32.25" thickBot="1" x14ac:dyDescent="0.3">
      <c r="A71" s="124" t="s">
        <v>19</v>
      </c>
      <c r="B71" s="155">
        <v>1170</v>
      </c>
      <c r="C71" s="280">
        <f>C60+C65-C68</f>
        <v>124.69999999999963</v>
      </c>
      <c r="D71" s="280">
        <f t="shared" ref="D71:E71" si="14">D60+D65-D68</f>
        <v>202.59999999999991</v>
      </c>
      <c r="E71" s="280">
        <f t="shared" si="14"/>
        <v>180.39999999999958</v>
      </c>
      <c r="F71" s="280">
        <f>SUM(G71:J71)</f>
        <v>210.10000000000002</v>
      </c>
      <c r="G71" s="280">
        <f>G60+G65-G68</f>
        <v>6.1999999999998394</v>
      </c>
      <c r="H71" s="280">
        <f t="shared" ref="H71:J71" si="15">H60+H65-H68</f>
        <v>48.700000000000045</v>
      </c>
      <c r="I71" s="280">
        <f t="shared" si="15"/>
        <v>115.80000000000007</v>
      </c>
      <c r="J71" s="280">
        <f t="shared" si="15"/>
        <v>39.400000000000048</v>
      </c>
      <c r="K71" s="57" t="s">
        <v>16</v>
      </c>
    </row>
    <row r="72" spans="1:12" ht="32.25" thickBot="1" x14ac:dyDescent="0.3">
      <c r="A72" s="51" t="s">
        <v>20</v>
      </c>
      <c r="B72" s="60">
        <v>1180</v>
      </c>
      <c r="C72" s="254">
        <v>22.4</v>
      </c>
      <c r="D72" s="254">
        <v>36.5</v>
      </c>
      <c r="E72" s="254">
        <v>32.5</v>
      </c>
      <c r="F72" s="254">
        <f>SUM(G72:J72)</f>
        <v>37.799999999999997</v>
      </c>
      <c r="G72" s="254">
        <v>0</v>
      </c>
      <c r="H72" s="254">
        <v>0</v>
      </c>
      <c r="I72" s="277">
        <v>0</v>
      </c>
      <c r="J72" s="277">
        <v>37.799999999999997</v>
      </c>
      <c r="K72" s="75" t="s">
        <v>16</v>
      </c>
    </row>
    <row r="73" spans="1:12" ht="16.5" thickBot="1" x14ac:dyDescent="0.3">
      <c r="A73" s="51" t="s">
        <v>21</v>
      </c>
      <c r="B73" s="60">
        <v>1181</v>
      </c>
      <c r="C73" s="247" t="s">
        <v>16</v>
      </c>
      <c r="D73" s="247" t="s">
        <v>16</v>
      </c>
      <c r="E73" s="247" t="s">
        <v>16</v>
      </c>
      <c r="F73" s="247" t="s">
        <v>16</v>
      </c>
      <c r="G73" s="247" t="s">
        <v>16</v>
      </c>
      <c r="H73" s="247" t="s">
        <v>16</v>
      </c>
      <c r="I73" s="257" t="s">
        <v>16</v>
      </c>
      <c r="J73" s="257" t="s">
        <v>16</v>
      </c>
      <c r="K73" s="57" t="s">
        <v>16</v>
      </c>
    </row>
    <row r="74" spans="1:12" ht="48" thickBot="1" x14ac:dyDescent="0.3">
      <c r="A74" s="51" t="s">
        <v>227</v>
      </c>
      <c r="B74" s="60">
        <v>1190</v>
      </c>
      <c r="C74" s="247" t="s">
        <v>16</v>
      </c>
      <c r="D74" s="247" t="s">
        <v>16</v>
      </c>
      <c r="E74" s="247" t="s">
        <v>16</v>
      </c>
      <c r="F74" s="247" t="s">
        <v>16</v>
      </c>
      <c r="G74" s="247" t="s">
        <v>16</v>
      </c>
      <c r="H74" s="247" t="s">
        <v>16</v>
      </c>
      <c r="I74" s="257" t="s">
        <v>16</v>
      </c>
      <c r="J74" s="257" t="s">
        <v>16</v>
      </c>
      <c r="K74" s="57" t="s">
        <v>16</v>
      </c>
    </row>
    <row r="75" spans="1:12" ht="48" thickBot="1" x14ac:dyDescent="0.3">
      <c r="A75" s="51" t="s">
        <v>228</v>
      </c>
      <c r="B75" s="60">
        <v>1191</v>
      </c>
      <c r="C75" s="247" t="s">
        <v>16</v>
      </c>
      <c r="D75" s="247" t="s">
        <v>16</v>
      </c>
      <c r="E75" s="247" t="s">
        <v>16</v>
      </c>
      <c r="F75" s="247" t="s">
        <v>16</v>
      </c>
      <c r="G75" s="247" t="s">
        <v>16</v>
      </c>
      <c r="H75" s="247" t="s">
        <v>16</v>
      </c>
      <c r="I75" s="257" t="s">
        <v>16</v>
      </c>
      <c r="J75" s="257" t="s">
        <v>16</v>
      </c>
      <c r="K75" s="57" t="s">
        <v>16</v>
      </c>
    </row>
    <row r="76" spans="1:12" ht="32.25" thickBot="1" x14ac:dyDescent="0.3">
      <c r="A76" s="50" t="s">
        <v>116</v>
      </c>
      <c r="B76" s="58">
        <v>1200</v>
      </c>
      <c r="C76" s="247">
        <f>C71-C72</f>
        <v>102.29999999999964</v>
      </c>
      <c r="D76" s="247">
        <f t="shared" ref="D76:E76" si="16">D71-D72</f>
        <v>166.09999999999991</v>
      </c>
      <c r="E76" s="247">
        <f t="shared" si="16"/>
        <v>147.89999999999958</v>
      </c>
      <c r="F76" s="247">
        <f>SUM(G76:J76)</f>
        <v>172.3</v>
      </c>
      <c r="G76" s="247">
        <f>G77</f>
        <v>6.1999999999998394</v>
      </c>
      <c r="H76" s="247">
        <f t="shared" ref="H76:J76" si="17">H77</f>
        <v>48.700000000000045</v>
      </c>
      <c r="I76" s="247">
        <f t="shared" si="17"/>
        <v>115.80000000000007</v>
      </c>
      <c r="J76" s="247">
        <f t="shared" si="17"/>
        <v>1.6000000000000512</v>
      </c>
      <c r="K76" s="57" t="s">
        <v>16</v>
      </c>
    </row>
    <row r="77" spans="1:12" ht="16.5" thickBot="1" x14ac:dyDescent="0.3">
      <c r="A77" s="51" t="s">
        <v>229</v>
      </c>
      <c r="B77" s="60">
        <v>1201</v>
      </c>
      <c r="C77" s="254">
        <f>C76</f>
        <v>102.29999999999964</v>
      </c>
      <c r="D77" s="254">
        <f t="shared" ref="D77:E77" si="18">D76</f>
        <v>166.09999999999991</v>
      </c>
      <c r="E77" s="254">
        <f t="shared" si="18"/>
        <v>147.89999999999958</v>
      </c>
      <c r="F77" s="254">
        <f>SUM(G77:J77)</f>
        <v>172.3</v>
      </c>
      <c r="G77" s="254">
        <f>G71-G72</f>
        <v>6.1999999999998394</v>
      </c>
      <c r="H77" s="254">
        <f t="shared" ref="H77:J77" si="19">H71-H72</f>
        <v>48.700000000000045</v>
      </c>
      <c r="I77" s="254">
        <f t="shared" si="19"/>
        <v>115.80000000000007</v>
      </c>
      <c r="J77" s="254">
        <f t="shared" si="19"/>
        <v>1.6000000000000512</v>
      </c>
      <c r="K77" s="57" t="s">
        <v>16</v>
      </c>
      <c r="L77" s="165"/>
    </row>
    <row r="78" spans="1:12" ht="16.5" thickBot="1" x14ac:dyDescent="0.3">
      <c r="A78" s="53" t="s">
        <v>117</v>
      </c>
      <c r="B78" s="63">
        <v>1202</v>
      </c>
      <c r="C78" s="247" t="s">
        <v>16</v>
      </c>
      <c r="D78" s="247" t="s">
        <v>16</v>
      </c>
      <c r="E78" s="247" t="s">
        <v>16</v>
      </c>
      <c r="F78" s="247" t="s">
        <v>16</v>
      </c>
      <c r="G78" s="247" t="s">
        <v>16</v>
      </c>
      <c r="H78" s="247" t="s">
        <v>16</v>
      </c>
      <c r="I78" s="257" t="s">
        <v>16</v>
      </c>
      <c r="J78" s="257" t="s">
        <v>16</v>
      </c>
      <c r="K78" s="57" t="s">
        <v>16</v>
      </c>
    </row>
    <row r="79" spans="1:12" ht="16.5" thickBot="1" x14ac:dyDescent="0.3">
      <c r="A79" s="54" t="s">
        <v>118</v>
      </c>
      <c r="B79" s="64">
        <v>1210</v>
      </c>
      <c r="C79" s="281">
        <f>C6+C49+C65</f>
        <v>3979.9999999999995</v>
      </c>
      <c r="D79" s="281">
        <f t="shared" ref="D79:E79" si="20">D6+D49+D65</f>
        <v>4376.7</v>
      </c>
      <c r="E79" s="281">
        <f t="shared" si="20"/>
        <v>4209.5999999999995</v>
      </c>
      <c r="F79" s="281">
        <f>SUM(G79:J79)</f>
        <v>4412.5</v>
      </c>
      <c r="G79" s="281">
        <f>G6+G65+G52</f>
        <v>1069.0999999999999</v>
      </c>
      <c r="H79" s="281">
        <f t="shared" ref="H79:J79" si="21">H6+H65+H52</f>
        <v>1086.4000000000001</v>
      </c>
      <c r="I79" s="281">
        <f t="shared" si="21"/>
        <v>1154.7</v>
      </c>
      <c r="J79" s="281">
        <f t="shared" si="21"/>
        <v>1102.3</v>
      </c>
      <c r="K79" s="57" t="s">
        <v>16</v>
      </c>
    </row>
    <row r="80" spans="1:12" ht="16.5" thickBot="1" x14ac:dyDescent="0.3">
      <c r="A80" s="85" t="s">
        <v>119</v>
      </c>
      <c r="B80" s="168">
        <v>1220</v>
      </c>
      <c r="C80" s="282">
        <f>C7+C18+C53+C68</f>
        <v>3855.2999999999997</v>
      </c>
      <c r="D80" s="282">
        <f t="shared" ref="D80:E80" si="22">D7+D18+D53+D68</f>
        <v>4174.0999999999995</v>
      </c>
      <c r="E80" s="282">
        <f t="shared" si="22"/>
        <v>4029.2000000000003</v>
      </c>
      <c r="F80" s="280">
        <f>SUM(G80:J80)</f>
        <v>4240.2000000000007</v>
      </c>
      <c r="G80" s="280">
        <f>G7+G18+G53</f>
        <v>1062.9000000000001</v>
      </c>
      <c r="H80" s="280">
        <f t="shared" ref="H80" si="23">H7+H18+H53</f>
        <v>1037.7</v>
      </c>
      <c r="I80" s="280">
        <f>I7+I18+I53+I68</f>
        <v>1038.9000000000001</v>
      </c>
      <c r="J80" s="280">
        <f>J7+J18+J53+J72</f>
        <v>1100.7</v>
      </c>
      <c r="K80" s="74" t="s">
        <v>16</v>
      </c>
    </row>
    <row r="81" spans="1:11" ht="16.5" thickBot="1" x14ac:dyDescent="0.3">
      <c r="A81" s="76" t="s">
        <v>120</v>
      </c>
      <c r="B81" s="71">
        <v>1230</v>
      </c>
      <c r="C81" s="247" t="s">
        <v>16</v>
      </c>
      <c r="D81" s="247" t="s">
        <v>16</v>
      </c>
      <c r="E81" s="247" t="s">
        <v>16</v>
      </c>
      <c r="F81" s="247" t="s">
        <v>16</v>
      </c>
      <c r="G81" s="247" t="s">
        <v>16</v>
      </c>
      <c r="H81" s="247" t="s">
        <v>16</v>
      </c>
      <c r="I81" s="257" t="s">
        <v>16</v>
      </c>
      <c r="J81" s="257" t="s">
        <v>16</v>
      </c>
      <c r="K81" s="57" t="s">
        <v>16</v>
      </c>
    </row>
    <row r="82" spans="1:11" ht="32.25" thickBot="1" x14ac:dyDescent="0.3">
      <c r="A82" s="76" t="s">
        <v>121</v>
      </c>
      <c r="B82" s="88"/>
      <c r="C82" s="283"/>
      <c r="D82" s="284"/>
      <c r="E82" s="283"/>
      <c r="F82" s="283"/>
      <c r="G82" s="283"/>
      <c r="H82" s="283"/>
      <c r="I82" s="283"/>
      <c r="J82" s="283"/>
      <c r="K82" s="18"/>
    </row>
    <row r="83" spans="1:11" ht="48" thickBot="1" x14ac:dyDescent="0.3">
      <c r="A83" s="83" t="s">
        <v>122</v>
      </c>
      <c r="B83" s="84">
        <v>1300</v>
      </c>
      <c r="C83" s="285">
        <f>C60</f>
        <v>122.69999999999965</v>
      </c>
      <c r="D83" s="285">
        <f t="shared" ref="D83:E83" si="24">D60</f>
        <v>187.89999999999992</v>
      </c>
      <c r="E83" s="285">
        <f t="shared" si="24"/>
        <v>167.69999999999959</v>
      </c>
      <c r="F83" s="285">
        <f>SUM(G83:J83)</f>
        <v>197.39999999999998</v>
      </c>
      <c r="G83" s="285">
        <f>G60</f>
        <v>2.4999999999998392</v>
      </c>
      <c r="H83" s="285">
        <f t="shared" ref="H83:J83" si="25">H60</f>
        <v>45.000000000000043</v>
      </c>
      <c r="I83" s="285">
        <f t="shared" si="25"/>
        <v>114.10000000000007</v>
      </c>
      <c r="J83" s="285">
        <f t="shared" si="25"/>
        <v>35.800000000000047</v>
      </c>
      <c r="K83" s="166" t="s">
        <v>16</v>
      </c>
    </row>
    <row r="84" spans="1:11" ht="16.5" thickBot="1" x14ac:dyDescent="0.3">
      <c r="A84" s="45" t="s">
        <v>123</v>
      </c>
      <c r="B84" s="44">
        <v>1301</v>
      </c>
      <c r="C84" s="286">
        <f>C96</f>
        <v>101</v>
      </c>
      <c r="D84" s="286">
        <f t="shared" ref="D84:E84" si="26">D96</f>
        <v>66.599999999999994</v>
      </c>
      <c r="E84" s="286">
        <f t="shared" si="26"/>
        <v>68.599999999999994</v>
      </c>
      <c r="F84" s="285">
        <f>SUM(G84:J84)</f>
        <v>29.9</v>
      </c>
      <c r="G84" s="286">
        <f>G96</f>
        <v>7.5</v>
      </c>
      <c r="H84" s="286">
        <f t="shared" ref="H84:J84" si="27">H96</f>
        <v>7.5</v>
      </c>
      <c r="I84" s="286">
        <f t="shared" si="27"/>
        <v>7.5</v>
      </c>
      <c r="J84" s="286">
        <f t="shared" si="27"/>
        <v>7.4</v>
      </c>
      <c r="K84" s="167" t="s">
        <v>16</v>
      </c>
    </row>
    <row r="85" spans="1:11" ht="32.25" thickBot="1" x14ac:dyDescent="0.3">
      <c r="A85" s="45" t="s">
        <v>124</v>
      </c>
      <c r="B85" s="44">
        <v>1302</v>
      </c>
      <c r="C85" s="247" t="s">
        <v>16</v>
      </c>
      <c r="D85" s="247" t="s">
        <v>16</v>
      </c>
      <c r="E85" s="247" t="s">
        <v>16</v>
      </c>
      <c r="F85" s="247" t="s">
        <v>16</v>
      </c>
      <c r="G85" s="247" t="s">
        <v>16</v>
      </c>
      <c r="H85" s="247" t="s">
        <v>16</v>
      </c>
      <c r="I85" s="257" t="s">
        <v>16</v>
      </c>
      <c r="J85" s="257" t="s">
        <v>16</v>
      </c>
      <c r="K85" s="57" t="s">
        <v>16</v>
      </c>
    </row>
    <row r="86" spans="1:11" ht="32.25" thickBot="1" x14ac:dyDescent="0.3">
      <c r="A86" s="45" t="s">
        <v>125</v>
      </c>
      <c r="B86" s="44">
        <v>1303</v>
      </c>
      <c r="C86" s="247" t="s">
        <v>16</v>
      </c>
      <c r="D86" s="247" t="s">
        <v>16</v>
      </c>
      <c r="E86" s="247" t="s">
        <v>16</v>
      </c>
      <c r="F86" s="247" t="s">
        <v>16</v>
      </c>
      <c r="G86" s="247" t="s">
        <v>16</v>
      </c>
      <c r="H86" s="247" t="s">
        <v>16</v>
      </c>
      <c r="I86" s="257" t="s">
        <v>16</v>
      </c>
      <c r="J86" s="257" t="s">
        <v>16</v>
      </c>
      <c r="K86" s="57" t="s">
        <v>16</v>
      </c>
    </row>
    <row r="87" spans="1:11" ht="32.25" thickBot="1" x14ac:dyDescent="0.3">
      <c r="A87" s="45" t="s">
        <v>126</v>
      </c>
      <c r="B87" s="44">
        <v>1304</v>
      </c>
      <c r="C87" s="247" t="s">
        <v>16</v>
      </c>
      <c r="D87" s="247" t="s">
        <v>16</v>
      </c>
      <c r="E87" s="247" t="s">
        <v>16</v>
      </c>
      <c r="F87" s="247" t="s">
        <v>16</v>
      </c>
      <c r="G87" s="247" t="s">
        <v>16</v>
      </c>
      <c r="H87" s="247" t="s">
        <v>16</v>
      </c>
      <c r="I87" s="257" t="s">
        <v>16</v>
      </c>
      <c r="J87" s="257" t="s">
        <v>16</v>
      </c>
      <c r="K87" s="57" t="s">
        <v>16</v>
      </c>
    </row>
    <row r="88" spans="1:11" ht="48" thickBot="1" x14ac:dyDescent="0.3">
      <c r="A88" s="45" t="s">
        <v>127</v>
      </c>
      <c r="B88" s="44">
        <v>1305</v>
      </c>
      <c r="C88" s="247" t="s">
        <v>16</v>
      </c>
      <c r="D88" s="247" t="s">
        <v>16</v>
      </c>
      <c r="E88" s="247" t="s">
        <v>16</v>
      </c>
      <c r="F88" s="247" t="s">
        <v>16</v>
      </c>
      <c r="G88" s="247" t="s">
        <v>16</v>
      </c>
      <c r="H88" s="247" t="s">
        <v>16</v>
      </c>
      <c r="I88" s="257" t="s">
        <v>16</v>
      </c>
      <c r="J88" s="257" t="s">
        <v>16</v>
      </c>
      <c r="K88" s="57" t="s">
        <v>16</v>
      </c>
    </row>
    <row r="89" spans="1:11" ht="16.5" thickBot="1" x14ac:dyDescent="0.3">
      <c r="A89" s="109" t="s">
        <v>128</v>
      </c>
      <c r="B89" s="106">
        <v>1310</v>
      </c>
      <c r="C89" s="287">
        <f>C83+C84</f>
        <v>223.69999999999965</v>
      </c>
      <c r="D89" s="287">
        <f t="shared" ref="D89:E89" si="28">D83+D84</f>
        <v>254.49999999999991</v>
      </c>
      <c r="E89" s="287">
        <f t="shared" si="28"/>
        <v>236.29999999999959</v>
      </c>
      <c r="F89" s="287">
        <f>SUM(G89:J89)</f>
        <v>227.3</v>
      </c>
      <c r="G89" s="287">
        <f>G83+G84</f>
        <v>9.9999999999998401</v>
      </c>
      <c r="H89" s="287">
        <f t="shared" ref="H89:J89" si="29">H83+H84</f>
        <v>52.500000000000043</v>
      </c>
      <c r="I89" s="287">
        <f t="shared" si="29"/>
        <v>121.60000000000007</v>
      </c>
      <c r="J89" s="287">
        <f t="shared" si="29"/>
        <v>43.200000000000045</v>
      </c>
      <c r="K89" s="158" t="s">
        <v>16</v>
      </c>
    </row>
    <row r="90" spans="1:11" ht="32.25" thickBot="1" x14ac:dyDescent="0.3">
      <c r="A90" s="128" t="s">
        <v>230</v>
      </c>
      <c r="B90" s="159" t="s">
        <v>0</v>
      </c>
      <c r="C90" s="285"/>
      <c r="D90" s="285"/>
      <c r="E90" s="285"/>
      <c r="F90" s="285"/>
      <c r="G90" s="285"/>
      <c r="H90" s="288"/>
      <c r="I90" s="289"/>
      <c r="J90" s="285"/>
      <c r="K90" s="82"/>
    </row>
    <row r="91" spans="1:11" ht="32.25" thickBot="1" x14ac:dyDescent="0.3">
      <c r="A91" s="83" t="s">
        <v>129</v>
      </c>
      <c r="B91" s="84">
        <v>1400</v>
      </c>
      <c r="C91" s="285">
        <f>C92+C93</f>
        <v>551.9</v>
      </c>
      <c r="D91" s="285">
        <f t="shared" ref="D91:E91" si="30">D92+D93</f>
        <v>846.5</v>
      </c>
      <c r="E91" s="285">
        <f t="shared" si="30"/>
        <v>527.40000000000009</v>
      </c>
      <c r="F91" s="285">
        <f>F92+F93</f>
        <v>595.6</v>
      </c>
      <c r="G91" s="285">
        <f>G92+G93</f>
        <v>158.5</v>
      </c>
      <c r="H91" s="285">
        <f t="shared" ref="H91:J91" si="31">H92+H93</f>
        <v>135.5</v>
      </c>
      <c r="I91" s="285">
        <f t="shared" si="31"/>
        <v>132.19999999999999</v>
      </c>
      <c r="J91" s="285">
        <f t="shared" si="31"/>
        <v>169.4</v>
      </c>
      <c r="K91" s="166" t="s">
        <v>16</v>
      </c>
    </row>
    <row r="92" spans="1:11" ht="32.25" thickBot="1" x14ac:dyDescent="0.3">
      <c r="A92" s="45" t="s">
        <v>130</v>
      </c>
      <c r="B92" s="44">
        <v>1401</v>
      </c>
      <c r="C92" s="286">
        <f>C8</f>
        <v>44</v>
      </c>
      <c r="D92" s="286">
        <f t="shared" ref="D92:E92" si="32">D8</f>
        <v>51.2</v>
      </c>
      <c r="E92" s="286">
        <f t="shared" si="32"/>
        <v>30</v>
      </c>
      <c r="F92" s="286">
        <f t="shared" ref="F92:F97" si="33">SUM(G92:J92)</f>
        <v>34.200000000000003</v>
      </c>
      <c r="G92" s="286">
        <f>G8</f>
        <v>1.2</v>
      </c>
      <c r="H92" s="286">
        <f t="shared" ref="H92:J92" si="34">H8</f>
        <v>15.9</v>
      </c>
      <c r="I92" s="286">
        <f t="shared" si="34"/>
        <v>8.6</v>
      </c>
      <c r="J92" s="286">
        <f t="shared" si="34"/>
        <v>8.5</v>
      </c>
      <c r="K92" s="167" t="s">
        <v>16</v>
      </c>
    </row>
    <row r="93" spans="1:11" ht="16.5" thickBot="1" x14ac:dyDescent="0.3">
      <c r="A93" s="45" t="s">
        <v>131</v>
      </c>
      <c r="B93" s="44">
        <v>1402</v>
      </c>
      <c r="C93" s="290">
        <f>C10+34</f>
        <v>507.9</v>
      </c>
      <c r="D93" s="290">
        <f>D10+39.4</f>
        <v>795.3</v>
      </c>
      <c r="E93" s="290">
        <f>E10+49.1</f>
        <v>497.40000000000003</v>
      </c>
      <c r="F93" s="286">
        <f t="shared" si="33"/>
        <v>561.4</v>
      </c>
      <c r="G93" s="286">
        <f>G10+23.9</f>
        <v>157.30000000000001</v>
      </c>
      <c r="H93" s="286">
        <f>H10+3.9</f>
        <v>119.60000000000001</v>
      </c>
      <c r="I93" s="286">
        <f>I10+0.8</f>
        <v>123.6</v>
      </c>
      <c r="J93" s="286">
        <f>J10+21.8</f>
        <v>160.9</v>
      </c>
      <c r="K93" s="167" t="s">
        <v>16</v>
      </c>
    </row>
    <row r="94" spans="1:11" ht="16.5" thickBot="1" x14ac:dyDescent="0.3">
      <c r="A94" s="45" t="s">
        <v>53</v>
      </c>
      <c r="B94" s="44">
        <v>1410</v>
      </c>
      <c r="C94" s="286">
        <f>C11</f>
        <v>2253.9</v>
      </c>
      <c r="D94" s="286">
        <f t="shared" ref="D94:E94" si="35">D11</f>
        <v>2359.8000000000002</v>
      </c>
      <c r="E94" s="286">
        <f t="shared" si="35"/>
        <v>2373.9</v>
      </c>
      <c r="F94" s="286">
        <f t="shared" si="33"/>
        <v>2477.8000000000002</v>
      </c>
      <c r="G94" s="286">
        <f>G11</f>
        <v>606</v>
      </c>
      <c r="H94" s="286">
        <f t="shared" ref="H94:J94" si="36">H11</f>
        <v>625.5</v>
      </c>
      <c r="I94" s="286">
        <f t="shared" si="36"/>
        <v>626.6</v>
      </c>
      <c r="J94" s="286">
        <f t="shared" si="36"/>
        <v>619.70000000000005</v>
      </c>
      <c r="K94" s="167" t="s">
        <v>16</v>
      </c>
    </row>
    <row r="95" spans="1:11" ht="32.25" thickBot="1" x14ac:dyDescent="0.3">
      <c r="A95" s="45" t="s">
        <v>68</v>
      </c>
      <c r="B95" s="44">
        <v>1420</v>
      </c>
      <c r="C95" s="286">
        <f>C12</f>
        <v>513.1</v>
      </c>
      <c r="D95" s="286">
        <f>D12</f>
        <v>533.79999999999995</v>
      </c>
      <c r="E95" s="286">
        <f>E12</f>
        <v>537.5</v>
      </c>
      <c r="F95" s="286">
        <f t="shared" si="33"/>
        <v>559.70000000000005</v>
      </c>
      <c r="G95" s="286">
        <f>G12</f>
        <v>137</v>
      </c>
      <c r="H95" s="286">
        <f t="shared" ref="H95:J95" si="37">H12</f>
        <v>141.30000000000001</v>
      </c>
      <c r="I95" s="286">
        <f t="shared" si="37"/>
        <v>141.4</v>
      </c>
      <c r="J95" s="286">
        <f t="shared" si="37"/>
        <v>140</v>
      </c>
      <c r="K95" s="167" t="s">
        <v>16</v>
      </c>
    </row>
    <row r="96" spans="1:11" ht="16.5" thickBot="1" x14ac:dyDescent="0.3">
      <c r="A96" s="45" t="s">
        <v>132</v>
      </c>
      <c r="B96" s="44">
        <v>1430</v>
      </c>
      <c r="C96" s="286">
        <f>C14</f>
        <v>101</v>
      </c>
      <c r="D96" s="286">
        <f t="shared" ref="D96:E96" si="38">D14</f>
        <v>66.599999999999994</v>
      </c>
      <c r="E96" s="286">
        <f t="shared" si="38"/>
        <v>68.599999999999994</v>
      </c>
      <c r="F96" s="286">
        <f t="shared" si="33"/>
        <v>29.9</v>
      </c>
      <c r="G96" s="286">
        <f>G14</f>
        <v>7.5</v>
      </c>
      <c r="H96" s="286">
        <f t="shared" ref="H96:J96" si="39">H14</f>
        <v>7.5</v>
      </c>
      <c r="I96" s="286">
        <f t="shared" si="39"/>
        <v>7.5</v>
      </c>
      <c r="J96" s="286">
        <f t="shared" si="39"/>
        <v>7.4</v>
      </c>
      <c r="K96" s="167" t="s">
        <v>16</v>
      </c>
    </row>
    <row r="97" spans="1:13" ht="16.5" thickBot="1" x14ac:dyDescent="0.3">
      <c r="A97" s="45" t="s">
        <v>17</v>
      </c>
      <c r="B97" s="44">
        <v>1440</v>
      </c>
      <c r="C97" s="290">
        <f>C13+C16+C18+C53+C68-34</f>
        <v>435.40000000000003</v>
      </c>
      <c r="D97" s="290">
        <f>D13+D16+D18+D53+D68-39.4</f>
        <v>367.40000000000003</v>
      </c>
      <c r="E97" s="290">
        <f>E13+E16+E18+E53+E68-49.1</f>
        <v>521.80000000000007</v>
      </c>
      <c r="F97" s="286">
        <f t="shared" si="33"/>
        <v>577.20000000000005</v>
      </c>
      <c r="G97" s="286">
        <f>G13+G16+G18+G53-23.9</f>
        <v>153.9</v>
      </c>
      <c r="H97" s="286">
        <f>H13+H16+H18+H53-3.9</f>
        <v>127.9</v>
      </c>
      <c r="I97" s="286">
        <f>I13+I16+I18+I53-0.8+I68</f>
        <v>131.19999999999999</v>
      </c>
      <c r="J97" s="286">
        <f>J13+J16+J18+J53-21.8+37.8</f>
        <v>164.2</v>
      </c>
      <c r="K97" s="167" t="s">
        <v>16</v>
      </c>
      <c r="M97" s="165"/>
    </row>
    <row r="98" spans="1:13" ht="16.5" thickBot="1" x14ac:dyDescent="0.3">
      <c r="A98" s="42" t="s">
        <v>133</v>
      </c>
      <c r="B98" s="43">
        <v>1450</v>
      </c>
      <c r="C98" s="291">
        <f t="shared" ref="C98:J98" si="40">C80</f>
        <v>3855.2999999999997</v>
      </c>
      <c r="D98" s="291">
        <f t="shared" si="40"/>
        <v>4174.0999999999995</v>
      </c>
      <c r="E98" s="291">
        <f t="shared" si="40"/>
        <v>4029.2000000000003</v>
      </c>
      <c r="F98" s="291">
        <f>F91+F94+F95+F96+F97</f>
        <v>4240.2000000000007</v>
      </c>
      <c r="G98" s="291">
        <f t="shared" si="40"/>
        <v>1062.9000000000001</v>
      </c>
      <c r="H98" s="291">
        <f t="shared" si="40"/>
        <v>1037.7</v>
      </c>
      <c r="I98" s="291">
        <f t="shared" si="40"/>
        <v>1038.9000000000001</v>
      </c>
      <c r="J98" s="291">
        <f t="shared" si="40"/>
        <v>1100.7</v>
      </c>
      <c r="K98" s="169" t="s">
        <v>16</v>
      </c>
    </row>
    <row r="99" spans="1:13" ht="15.75" x14ac:dyDescent="0.25">
      <c r="A99" s="92"/>
      <c r="B99" s="93"/>
      <c r="C99" s="153"/>
      <c r="D99" s="153"/>
      <c r="E99" s="153"/>
      <c r="F99" s="153"/>
      <c r="G99" s="153"/>
      <c r="H99" s="153"/>
      <c r="I99" s="153"/>
      <c r="J99" s="153"/>
      <c r="K99" s="154"/>
    </row>
    <row r="100" spans="1:13" ht="15.75" x14ac:dyDescent="0.25">
      <c r="A100" s="47" t="s">
        <v>0</v>
      </c>
      <c r="B100" s="48"/>
      <c r="C100" s="48"/>
      <c r="D100" s="48"/>
      <c r="E100" s="170"/>
      <c r="F100" s="170"/>
      <c r="G100" s="170"/>
      <c r="H100" s="170"/>
      <c r="I100" s="170"/>
      <c r="J100" s="170"/>
    </row>
    <row r="101" spans="1:13" ht="37.15" customHeight="1" x14ac:dyDescent="0.25">
      <c r="A101" s="49" t="s">
        <v>231</v>
      </c>
      <c r="B101" s="433" t="s">
        <v>232</v>
      </c>
      <c r="C101" s="433"/>
      <c r="D101" s="48"/>
      <c r="E101" s="442" t="s">
        <v>233</v>
      </c>
      <c r="F101" s="442"/>
      <c r="G101" s="442"/>
      <c r="H101" s="433" t="s">
        <v>238</v>
      </c>
      <c r="I101" s="433"/>
      <c r="J101" s="433"/>
      <c r="K101" s="433"/>
    </row>
  </sheetData>
  <sheetProtection algorithmName="SHA-512" hashValue="hjzX+t9wDW9mjT0E9z6K/vrw3G2cY/GsoONyFzK936MZ3Rnwegq/6zi7RhOCoKNkeVFwLw34SSsCi8mxoQRs8Q==" saltValue="KDz7Q14/ypq9PYCll+jx8g==" spinCount="100000" sheet="1" objects="1" scenarios="1"/>
  <mergeCells count="16">
    <mergeCell ref="G3:G4"/>
    <mergeCell ref="H101:K101"/>
    <mergeCell ref="J3:J4"/>
    <mergeCell ref="K2:K4"/>
    <mergeCell ref="A1:K1"/>
    <mergeCell ref="B101:C101"/>
    <mergeCell ref="E101:G101"/>
    <mergeCell ref="I3:I4"/>
    <mergeCell ref="C2:C4"/>
    <mergeCell ref="D2:D4"/>
    <mergeCell ref="E2:E4"/>
    <mergeCell ref="F2:F4"/>
    <mergeCell ref="G2:J2"/>
    <mergeCell ref="H3:H4"/>
    <mergeCell ref="A2:A4"/>
    <mergeCell ref="B2:B4"/>
  </mergeCells>
  <pageMargins left="0.51181102362204722" right="0.11811023622047245" top="0.15748031496062992" bottom="0.15748031496062992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28" workbookViewId="0">
      <selection activeCell="O52" sqref="O52"/>
    </sheetView>
  </sheetViews>
  <sheetFormatPr defaultRowHeight="15" x14ac:dyDescent="0.25"/>
  <cols>
    <col min="1" max="1" width="34" customWidth="1"/>
    <col min="3" max="3" width="11.140625" customWidth="1"/>
    <col min="4" max="5" width="11.5703125" customWidth="1"/>
    <col min="6" max="6" width="10.7109375" customWidth="1"/>
    <col min="7" max="8" width="11.28515625" customWidth="1"/>
    <col min="9" max="9" width="11.7109375" customWidth="1"/>
    <col min="10" max="10" width="12.140625" customWidth="1"/>
  </cols>
  <sheetData>
    <row r="1" spans="1:10" ht="16.5" thickBot="1" x14ac:dyDescent="0.3">
      <c r="A1" s="439" t="s">
        <v>239</v>
      </c>
      <c r="B1" s="440"/>
      <c r="C1" s="440"/>
      <c r="D1" s="440"/>
      <c r="E1" s="440"/>
      <c r="F1" s="440"/>
      <c r="G1" s="440"/>
      <c r="H1" s="440"/>
      <c r="I1" s="440"/>
      <c r="J1" s="441"/>
    </row>
    <row r="2" spans="1:10" ht="16.149999999999999" customHeight="1" x14ac:dyDescent="0.25">
      <c r="A2" s="459" t="s">
        <v>6</v>
      </c>
      <c r="B2" s="456" t="s">
        <v>276</v>
      </c>
      <c r="C2" s="454" t="s">
        <v>8</v>
      </c>
      <c r="D2" s="454" t="s">
        <v>175</v>
      </c>
      <c r="E2" s="458" t="s">
        <v>9</v>
      </c>
      <c r="F2" s="454" t="s">
        <v>10</v>
      </c>
      <c r="G2" s="454" t="s">
        <v>11</v>
      </c>
      <c r="H2" s="454"/>
      <c r="I2" s="454"/>
      <c r="J2" s="457"/>
    </row>
    <row r="3" spans="1:10" ht="43.9" customHeight="1" thickBot="1" x14ac:dyDescent="0.3">
      <c r="A3" s="460"/>
      <c r="B3" s="434"/>
      <c r="C3" s="455"/>
      <c r="D3" s="455"/>
      <c r="E3" s="455"/>
      <c r="F3" s="455"/>
      <c r="G3" s="94" t="s">
        <v>178</v>
      </c>
      <c r="H3" s="94" t="s">
        <v>179</v>
      </c>
      <c r="I3" s="94" t="s">
        <v>277</v>
      </c>
      <c r="J3" s="95" t="s">
        <v>278</v>
      </c>
    </row>
    <row r="4" spans="1:10" ht="16.5" thickBot="1" x14ac:dyDescent="0.3">
      <c r="A4" s="96">
        <v>1</v>
      </c>
      <c r="B4" s="97">
        <v>2</v>
      </c>
      <c r="C4" s="97">
        <v>3</v>
      </c>
      <c r="D4" s="97">
        <v>4</v>
      </c>
      <c r="E4" s="97">
        <v>5</v>
      </c>
      <c r="F4" s="97">
        <v>6</v>
      </c>
      <c r="G4" s="97">
        <v>7</v>
      </c>
      <c r="H4" s="97">
        <v>8</v>
      </c>
      <c r="I4" s="97">
        <v>9</v>
      </c>
      <c r="J4" s="97">
        <v>10</v>
      </c>
    </row>
    <row r="5" spans="1:10" ht="21.6" customHeight="1" thickBot="1" x14ac:dyDescent="0.3">
      <c r="A5" s="461" t="s">
        <v>240</v>
      </c>
      <c r="B5" s="462"/>
      <c r="C5" s="462"/>
      <c r="D5" s="462"/>
      <c r="E5" s="462"/>
      <c r="F5" s="462"/>
      <c r="G5" s="462"/>
      <c r="H5" s="462"/>
      <c r="I5" s="39"/>
      <c r="J5" s="18"/>
    </row>
    <row r="6" spans="1:10" ht="22.9" customHeight="1" thickBot="1" x14ac:dyDescent="0.3">
      <c r="A6" s="42" t="s">
        <v>22</v>
      </c>
      <c r="B6" s="59">
        <v>1200</v>
      </c>
      <c r="C6" s="220">
        <f>Розшифр.доход.витрат!C76</f>
        <v>102.29999999999964</v>
      </c>
      <c r="D6" s="220">
        <f>Розшифр.доход.витрат!D76</f>
        <v>166.09999999999991</v>
      </c>
      <c r="E6" s="220">
        <f>Розшифр.доход.витрат!E76</f>
        <v>147.89999999999958</v>
      </c>
      <c r="F6" s="220">
        <f>Розшифр.доход.витрат!F76</f>
        <v>172.3</v>
      </c>
      <c r="G6" s="220">
        <f>Розшифр.доход.витрат!G76</f>
        <v>6.1999999999998394</v>
      </c>
      <c r="H6" s="220">
        <f>Розшифр.доход.витрат!H76</f>
        <v>48.700000000000045</v>
      </c>
      <c r="I6" s="220">
        <f>Розшифр.доход.витрат!I76</f>
        <v>115.80000000000007</v>
      </c>
      <c r="J6" s="220">
        <f>Розшифр.доход.витрат!J76</f>
        <v>1.6000000000000512</v>
      </c>
    </row>
    <row r="7" spans="1:10" ht="51" customHeight="1" thickBot="1" x14ac:dyDescent="0.3">
      <c r="A7" s="42" t="s">
        <v>241</v>
      </c>
      <c r="B7" s="59">
        <v>2000</v>
      </c>
      <c r="C7" s="220">
        <v>518.20000000000005</v>
      </c>
      <c r="D7" s="220">
        <v>641.5</v>
      </c>
      <c r="E7" s="220">
        <f>C20</f>
        <v>609.79999999999961</v>
      </c>
      <c r="F7" s="220">
        <f>E20</f>
        <v>753.29999999999916</v>
      </c>
      <c r="G7" s="220">
        <f>F7</f>
        <v>753.29999999999916</v>
      </c>
      <c r="H7" s="220">
        <f>G20</f>
        <v>759.29999999999893</v>
      </c>
      <c r="I7" s="220">
        <f>H20</f>
        <v>806.49999999999898</v>
      </c>
      <c r="J7" s="220">
        <f>I20</f>
        <v>918.79999999999905</v>
      </c>
    </row>
    <row r="8" spans="1:10" ht="37.15" customHeight="1" thickBot="1" x14ac:dyDescent="0.3">
      <c r="A8" s="45" t="s">
        <v>242</v>
      </c>
      <c r="B8" s="61">
        <v>2005</v>
      </c>
      <c r="C8" s="65">
        <v>-7.6</v>
      </c>
      <c r="D8" s="65">
        <v>0</v>
      </c>
      <c r="E8" s="194">
        <v>0</v>
      </c>
      <c r="F8" s="217">
        <v>0</v>
      </c>
      <c r="G8" s="218">
        <v>0</v>
      </c>
      <c r="H8" s="218">
        <v>0</v>
      </c>
      <c r="I8" s="218">
        <v>0</v>
      </c>
      <c r="J8" s="219">
        <v>0</v>
      </c>
    </row>
    <row r="9" spans="1:10" ht="81.599999999999994" customHeight="1" thickBot="1" x14ac:dyDescent="0.3">
      <c r="A9" s="42" t="s">
        <v>243</v>
      </c>
      <c r="B9" s="59">
        <v>2009</v>
      </c>
      <c r="C9" s="247">
        <f>C7+C8</f>
        <v>510.6</v>
      </c>
      <c r="D9" s="247">
        <f>D7+D8</f>
        <v>641.5</v>
      </c>
      <c r="E9" s="248">
        <f>E7+E8</f>
        <v>609.79999999999961</v>
      </c>
      <c r="F9" s="248">
        <f t="shared" ref="F9:J9" si="0">F7+F8</f>
        <v>753.29999999999916</v>
      </c>
      <c r="G9" s="248">
        <f t="shared" si="0"/>
        <v>753.29999999999916</v>
      </c>
      <c r="H9" s="248">
        <f t="shared" si="0"/>
        <v>759.29999999999893</v>
      </c>
      <c r="I9" s="248">
        <f t="shared" si="0"/>
        <v>806.49999999999898</v>
      </c>
      <c r="J9" s="248">
        <f t="shared" si="0"/>
        <v>918.79999999999905</v>
      </c>
    </row>
    <row r="10" spans="1:10" ht="50.45" customHeight="1" thickBot="1" x14ac:dyDescent="0.3">
      <c r="A10" s="109" t="s">
        <v>244</v>
      </c>
      <c r="B10" s="107">
        <v>2010</v>
      </c>
      <c r="C10" s="249">
        <f>C11</f>
        <v>3.1</v>
      </c>
      <c r="D10" s="249">
        <f>D11</f>
        <v>5</v>
      </c>
      <c r="E10" s="249">
        <f>E11</f>
        <v>4.4000000000000004</v>
      </c>
      <c r="F10" s="250">
        <f>F11</f>
        <v>5.2</v>
      </c>
      <c r="G10" s="251">
        <f t="shared" ref="G10:J10" si="1">G11</f>
        <v>0.2</v>
      </c>
      <c r="H10" s="251">
        <f t="shared" si="1"/>
        <v>1.5</v>
      </c>
      <c r="I10" s="251">
        <f>I11</f>
        <v>3.5</v>
      </c>
      <c r="J10" s="251">
        <f t="shared" si="1"/>
        <v>0</v>
      </c>
    </row>
    <row r="11" spans="1:10" ht="65.45" customHeight="1" thickBot="1" x14ac:dyDescent="0.3">
      <c r="A11" s="99" t="s">
        <v>245</v>
      </c>
      <c r="B11" s="108">
        <v>2011</v>
      </c>
      <c r="C11" s="193">
        <v>3.1</v>
      </c>
      <c r="D11" s="193">
        <v>5</v>
      </c>
      <c r="E11" s="193">
        <v>4.4000000000000004</v>
      </c>
      <c r="F11" s="252">
        <f>SUM(G11:J11)</f>
        <v>5.2</v>
      </c>
      <c r="G11" s="164">
        <v>0.2</v>
      </c>
      <c r="H11" s="164">
        <v>1.5</v>
      </c>
      <c r="I11" s="164">
        <v>3.5</v>
      </c>
      <c r="J11" s="164">
        <v>0</v>
      </c>
    </row>
    <row r="12" spans="1:10" ht="83.45" customHeight="1" thickBot="1" x14ac:dyDescent="0.3">
      <c r="A12" s="102" t="s">
        <v>246</v>
      </c>
      <c r="B12" s="70">
        <v>2012</v>
      </c>
      <c r="C12" s="78" t="s">
        <v>16</v>
      </c>
      <c r="D12" s="78" t="s">
        <v>16</v>
      </c>
      <c r="E12" s="78" t="s">
        <v>16</v>
      </c>
      <c r="F12" s="78" t="s">
        <v>16</v>
      </c>
      <c r="G12" s="78" t="s">
        <v>16</v>
      </c>
      <c r="H12" s="191" t="s">
        <v>16</v>
      </c>
      <c r="I12" s="191" t="s">
        <v>16</v>
      </c>
      <c r="J12" s="191" t="s">
        <v>16</v>
      </c>
    </row>
    <row r="13" spans="1:10" ht="22.15" customHeight="1" thickBot="1" x14ac:dyDescent="0.3">
      <c r="A13" s="83" t="s">
        <v>247</v>
      </c>
      <c r="B13" s="87" t="s">
        <v>248</v>
      </c>
      <c r="C13" s="157" t="s">
        <v>16</v>
      </c>
      <c r="D13" s="157" t="s">
        <v>16</v>
      </c>
      <c r="E13" s="157" t="s">
        <v>16</v>
      </c>
      <c r="F13" s="157" t="s">
        <v>16</v>
      </c>
      <c r="G13" s="157" t="s">
        <v>16</v>
      </c>
      <c r="H13" s="162" t="s">
        <v>16</v>
      </c>
      <c r="I13" s="81" t="s">
        <v>16</v>
      </c>
      <c r="J13" s="82" t="s">
        <v>16</v>
      </c>
    </row>
    <row r="14" spans="1:10" ht="35.450000000000003" customHeight="1" thickBot="1" x14ac:dyDescent="0.3">
      <c r="A14" s="83" t="s">
        <v>249</v>
      </c>
      <c r="B14" s="87">
        <v>2020</v>
      </c>
      <c r="C14" s="157" t="s">
        <v>16</v>
      </c>
      <c r="D14" s="157" t="s">
        <v>16</v>
      </c>
      <c r="E14" s="157" t="s">
        <v>16</v>
      </c>
      <c r="F14" s="157" t="s">
        <v>16</v>
      </c>
      <c r="G14" s="157" t="s">
        <v>16</v>
      </c>
      <c r="H14" s="162" t="s">
        <v>16</v>
      </c>
      <c r="I14" s="81" t="s">
        <v>16</v>
      </c>
      <c r="J14" s="82" t="s">
        <v>16</v>
      </c>
    </row>
    <row r="15" spans="1:10" ht="21.6" customHeight="1" thickBot="1" x14ac:dyDescent="0.3">
      <c r="A15" s="83" t="s">
        <v>250</v>
      </c>
      <c r="B15" s="87">
        <v>2030</v>
      </c>
      <c r="C15" s="157" t="s">
        <v>16</v>
      </c>
      <c r="D15" s="157" t="s">
        <v>16</v>
      </c>
      <c r="E15" s="157" t="s">
        <v>16</v>
      </c>
      <c r="F15" s="157" t="s">
        <v>16</v>
      </c>
      <c r="G15" s="157" t="s">
        <v>16</v>
      </c>
      <c r="H15" s="162" t="s">
        <v>16</v>
      </c>
      <c r="I15" s="81" t="s">
        <v>16</v>
      </c>
      <c r="J15" s="82" t="s">
        <v>16</v>
      </c>
    </row>
    <row r="16" spans="1:10" ht="35.450000000000003" customHeight="1" thickBot="1" x14ac:dyDescent="0.3">
      <c r="A16" s="83" t="s">
        <v>251</v>
      </c>
      <c r="B16" s="87">
        <v>2031</v>
      </c>
      <c r="C16" s="157" t="s">
        <v>16</v>
      </c>
      <c r="D16" s="157" t="s">
        <v>16</v>
      </c>
      <c r="E16" s="157" t="s">
        <v>16</v>
      </c>
      <c r="F16" s="157" t="s">
        <v>16</v>
      </c>
      <c r="G16" s="157" t="s">
        <v>16</v>
      </c>
      <c r="H16" s="162" t="s">
        <v>16</v>
      </c>
      <c r="I16" s="81" t="s">
        <v>16</v>
      </c>
      <c r="J16" s="82" t="s">
        <v>16</v>
      </c>
    </row>
    <row r="17" spans="1:10" ht="20.45" customHeight="1" thickBot="1" x14ac:dyDescent="0.3">
      <c r="A17" s="100" t="s">
        <v>252</v>
      </c>
      <c r="B17" s="61">
        <v>2040</v>
      </c>
      <c r="C17" s="62" t="s">
        <v>16</v>
      </c>
      <c r="D17" s="62" t="s">
        <v>16</v>
      </c>
      <c r="E17" s="62" t="s">
        <v>16</v>
      </c>
      <c r="F17" s="62" t="s">
        <v>16</v>
      </c>
      <c r="G17" s="62" t="s">
        <v>16</v>
      </c>
      <c r="H17" s="182" t="s">
        <v>16</v>
      </c>
      <c r="I17" s="46" t="s">
        <v>16</v>
      </c>
      <c r="J17" s="46" t="s">
        <v>16</v>
      </c>
    </row>
    <row r="18" spans="1:10" ht="22.15" customHeight="1" thickBot="1" x14ac:dyDescent="0.3">
      <c r="A18" s="100" t="s">
        <v>253</v>
      </c>
      <c r="B18" s="61">
        <v>2050</v>
      </c>
      <c r="C18" s="62" t="s">
        <v>16</v>
      </c>
      <c r="D18" s="62" t="s">
        <v>16</v>
      </c>
      <c r="E18" s="62" t="s">
        <v>16</v>
      </c>
      <c r="F18" s="62" t="s">
        <v>16</v>
      </c>
      <c r="G18" s="62" t="s">
        <v>16</v>
      </c>
      <c r="H18" s="182" t="s">
        <v>16</v>
      </c>
      <c r="I18" s="46" t="s">
        <v>16</v>
      </c>
      <c r="J18" s="46" t="s">
        <v>16</v>
      </c>
    </row>
    <row r="19" spans="1:10" ht="22.15" customHeight="1" thickBot="1" x14ac:dyDescent="0.3">
      <c r="A19" s="100" t="s">
        <v>254</v>
      </c>
      <c r="B19" s="61">
        <v>2060</v>
      </c>
      <c r="C19" s="62" t="s">
        <v>16</v>
      </c>
      <c r="D19" s="62" t="s">
        <v>16</v>
      </c>
      <c r="E19" s="62" t="s">
        <v>16</v>
      </c>
      <c r="F19" s="62" t="s">
        <v>16</v>
      </c>
      <c r="G19" s="62" t="s">
        <v>16</v>
      </c>
      <c r="H19" s="182" t="s">
        <v>16</v>
      </c>
      <c r="I19" s="46" t="s">
        <v>16</v>
      </c>
      <c r="J19" s="46" t="s">
        <v>16</v>
      </c>
    </row>
    <row r="20" spans="1:10" ht="48.6" customHeight="1" thickBot="1" x14ac:dyDescent="0.3">
      <c r="A20" s="101" t="s">
        <v>255</v>
      </c>
      <c r="B20" s="59">
        <v>2070</v>
      </c>
      <c r="C20" s="247">
        <f t="shared" ref="C20:J20" si="2">C6+C9-C10</f>
        <v>609.79999999999961</v>
      </c>
      <c r="D20" s="247">
        <f t="shared" si="2"/>
        <v>802.59999999999991</v>
      </c>
      <c r="E20" s="247">
        <f t="shared" si="2"/>
        <v>753.29999999999916</v>
      </c>
      <c r="F20" s="247">
        <f t="shared" si="2"/>
        <v>920.39999999999918</v>
      </c>
      <c r="G20" s="247">
        <f t="shared" si="2"/>
        <v>759.29999999999893</v>
      </c>
      <c r="H20" s="247">
        <f t="shared" si="2"/>
        <v>806.49999999999898</v>
      </c>
      <c r="I20" s="247">
        <f t="shared" si="2"/>
        <v>918.79999999999905</v>
      </c>
      <c r="J20" s="247">
        <f t="shared" si="2"/>
        <v>920.39999999999907</v>
      </c>
    </row>
    <row r="21" spans="1:10" ht="27.6" customHeight="1" thickBot="1" x14ac:dyDescent="0.3">
      <c r="A21" s="451" t="s">
        <v>256</v>
      </c>
      <c r="B21" s="452"/>
      <c r="C21" s="452"/>
      <c r="D21" s="452"/>
      <c r="E21" s="452"/>
      <c r="F21" s="452"/>
      <c r="G21" s="452"/>
      <c r="H21" s="452"/>
      <c r="I21" s="452"/>
      <c r="J21" s="453"/>
    </row>
    <row r="22" spans="1:10" ht="67.900000000000006" customHeight="1" thickBot="1" x14ac:dyDescent="0.3">
      <c r="A22" s="101" t="s">
        <v>257</v>
      </c>
      <c r="B22" s="59">
        <v>2110</v>
      </c>
      <c r="C22" s="247">
        <f t="shared" ref="C22:J22" si="3">SUM(C23:C31)</f>
        <v>641.9</v>
      </c>
      <c r="D22" s="247">
        <f t="shared" si="3"/>
        <v>704</v>
      </c>
      <c r="E22" s="247">
        <f t="shared" si="3"/>
        <v>707.90000000000009</v>
      </c>
      <c r="F22" s="247">
        <f t="shared" si="3"/>
        <v>756.83</v>
      </c>
      <c r="G22" s="247">
        <f t="shared" si="3"/>
        <v>196.39999999999998</v>
      </c>
      <c r="H22" s="247">
        <f t="shared" si="3"/>
        <v>183.53</v>
      </c>
      <c r="I22" s="247">
        <f t="shared" si="3"/>
        <v>190.20000000000002</v>
      </c>
      <c r="J22" s="247">
        <f t="shared" si="3"/>
        <v>186.7</v>
      </c>
    </row>
    <row r="23" spans="1:10" ht="32.25" thickBot="1" x14ac:dyDescent="0.3">
      <c r="A23" s="100" t="s">
        <v>23</v>
      </c>
      <c r="B23" s="61">
        <v>2111</v>
      </c>
      <c r="C23" s="253">
        <v>4.2</v>
      </c>
      <c r="D23" s="253">
        <v>29.9</v>
      </c>
      <c r="E23" s="253">
        <v>22.6</v>
      </c>
      <c r="F23" s="253">
        <f>SUM(G23:J23)</f>
        <v>32.630000000000003</v>
      </c>
      <c r="G23" s="254">
        <v>31.7</v>
      </c>
      <c r="H23" s="255">
        <v>0.03</v>
      </c>
      <c r="I23" s="254">
        <v>0.3</v>
      </c>
      <c r="J23" s="254">
        <v>0.6</v>
      </c>
    </row>
    <row r="24" spans="1:10" ht="52.15" customHeight="1" thickBot="1" x14ac:dyDescent="0.3">
      <c r="A24" s="100" t="s">
        <v>258</v>
      </c>
      <c r="B24" s="61">
        <v>2112</v>
      </c>
      <c r="C24" s="253">
        <v>633.79999999999995</v>
      </c>
      <c r="D24" s="253">
        <v>668.9</v>
      </c>
      <c r="E24" s="253">
        <v>681.1</v>
      </c>
      <c r="F24" s="253">
        <f>SUM(G24:J24)</f>
        <v>718.80000000000007</v>
      </c>
      <c r="G24" s="254">
        <v>164.5</v>
      </c>
      <c r="H24" s="255">
        <v>183.3</v>
      </c>
      <c r="I24" s="254">
        <v>188.4</v>
      </c>
      <c r="J24" s="254">
        <v>182.6</v>
      </c>
    </row>
    <row r="25" spans="1:10" ht="51.6" customHeight="1" thickBot="1" x14ac:dyDescent="0.3">
      <c r="A25" s="100" t="s">
        <v>259</v>
      </c>
      <c r="B25" s="61">
        <v>2113</v>
      </c>
      <c r="C25" s="65" t="s">
        <v>16</v>
      </c>
      <c r="D25" s="65" t="s">
        <v>16</v>
      </c>
      <c r="E25" s="65" t="s">
        <v>16</v>
      </c>
      <c r="F25" s="65" t="s">
        <v>16</v>
      </c>
      <c r="G25" s="65" t="s">
        <v>16</v>
      </c>
      <c r="H25" s="183" t="s">
        <v>16</v>
      </c>
      <c r="I25" s="65" t="s">
        <v>16</v>
      </c>
      <c r="J25" s="183" t="s">
        <v>16</v>
      </c>
    </row>
    <row r="26" spans="1:10" ht="20.45" customHeight="1" thickBot="1" x14ac:dyDescent="0.3">
      <c r="A26" s="102" t="s">
        <v>260</v>
      </c>
      <c r="B26" s="70">
        <v>2114</v>
      </c>
      <c r="C26" s="160" t="s">
        <v>16</v>
      </c>
      <c r="D26" s="160" t="s">
        <v>16</v>
      </c>
      <c r="E26" s="160" t="s">
        <v>16</v>
      </c>
      <c r="F26" s="160" t="s">
        <v>16</v>
      </c>
      <c r="G26" s="160" t="s">
        <v>16</v>
      </c>
      <c r="H26" s="184" t="s">
        <v>16</v>
      </c>
      <c r="I26" s="160" t="s">
        <v>16</v>
      </c>
      <c r="J26" s="184" t="s">
        <v>16</v>
      </c>
    </row>
    <row r="27" spans="1:10" ht="65.45" customHeight="1" thickBot="1" x14ac:dyDescent="0.3">
      <c r="A27" s="83" t="s">
        <v>261</v>
      </c>
      <c r="B27" s="221">
        <v>2115</v>
      </c>
      <c r="C27" s="216">
        <v>3.9</v>
      </c>
      <c r="D27" s="161">
        <v>5.2</v>
      </c>
      <c r="E27" s="161">
        <v>4.2</v>
      </c>
      <c r="F27" s="256">
        <f>SUM(G27:J27)</f>
        <v>5.4</v>
      </c>
      <c r="G27" s="185">
        <v>0.2</v>
      </c>
      <c r="H27" s="186">
        <v>0.2</v>
      </c>
      <c r="I27" s="157">
        <v>1.5</v>
      </c>
      <c r="J27" s="162">
        <v>3.5</v>
      </c>
    </row>
    <row r="28" spans="1:10" ht="19.899999999999999" customHeight="1" thickBot="1" x14ac:dyDescent="0.3">
      <c r="A28" s="83" t="s">
        <v>262</v>
      </c>
      <c r="B28" s="221">
        <v>2116</v>
      </c>
      <c r="C28" s="216" t="s">
        <v>16</v>
      </c>
      <c r="D28" s="161" t="s">
        <v>16</v>
      </c>
      <c r="E28" s="161" t="s">
        <v>16</v>
      </c>
      <c r="F28" s="161" t="s">
        <v>16</v>
      </c>
      <c r="G28" s="161" t="s">
        <v>16</v>
      </c>
      <c r="H28" s="187" t="s">
        <v>16</v>
      </c>
      <c r="I28" s="157" t="s">
        <v>16</v>
      </c>
      <c r="J28" s="162" t="s">
        <v>16</v>
      </c>
    </row>
    <row r="29" spans="1:10" ht="36.6" customHeight="1" thickBot="1" x14ac:dyDescent="0.3">
      <c r="A29" s="100" t="s">
        <v>263</v>
      </c>
      <c r="B29" s="61">
        <v>2117</v>
      </c>
      <c r="C29" s="65" t="s">
        <v>16</v>
      </c>
      <c r="D29" s="65" t="s">
        <v>16</v>
      </c>
      <c r="E29" s="65" t="s">
        <v>16</v>
      </c>
      <c r="F29" s="65" t="s">
        <v>16</v>
      </c>
      <c r="G29" s="65" t="s">
        <v>16</v>
      </c>
      <c r="H29" s="183" t="s">
        <v>16</v>
      </c>
      <c r="I29" s="62" t="s">
        <v>16</v>
      </c>
      <c r="J29" s="62" t="s">
        <v>16</v>
      </c>
    </row>
    <row r="30" spans="1:10" ht="21" customHeight="1" thickBot="1" x14ac:dyDescent="0.3">
      <c r="A30" s="102" t="s">
        <v>264</v>
      </c>
      <c r="B30" s="70">
        <v>2118</v>
      </c>
      <c r="C30" s="160" t="s">
        <v>16</v>
      </c>
      <c r="D30" s="160" t="s">
        <v>16</v>
      </c>
      <c r="E30" s="160" t="s">
        <v>16</v>
      </c>
      <c r="F30" s="160" t="s">
        <v>16</v>
      </c>
      <c r="G30" s="160" t="s">
        <v>16</v>
      </c>
      <c r="H30" s="184" t="s">
        <v>16</v>
      </c>
      <c r="I30" s="78" t="s">
        <v>16</v>
      </c>
      <c r="J30" s="78" t="s">
        <v>16</v>
      </c>
    </row>
    <row r="31" spans="1:10" ht="38.450000000000003" customHeight="1" thickBot="1" x14ac:dyDescent="0.3">
      <c r="A31" s="83" t="s">
        <v>265</v>
      </c>
      <c r="B31" s="87">
        <v>2119</v>
      </c>
      <c r="C31" s="161" t="s">
        <v>16</v>
      </c>
      <c r="D31" s="161" t="s">
        <v>16</v>
      </c>
      <c r="E31" s="161" t="s">
        <v>16</v>
      </c>
      <c r="F31" s="161" t="s">
        <v>16</v>
      </c>
      <c r="G31" s="161" t="s">
        <v>16</v>
      </c>
      <c r="H31" s="187" t="s">
        <v>16</v>
      </c>
      <c r="I31" s="157" t="s">
        <v>16</v>
      </c>
      <c r="J31" s="162" t="s">
        <v>16</v>
      </c>
    </row>
    <row r="32" spans="1:10" ht="52.9" customHeight="1" thickBot="1" x14ac:dyDescent="0.3">
      <c r="A32" s="128" t="s">
        <v>266</v>
      </c>
      <c r="B32" s="156">
        <v>2120</v>
      </c>
      <c r="C32" s="257">
        <f>SUM(C33:C36)</f>
        <v>507.7</v>
      </c>
      <c r="D32" s="257">
        <f>SUM(D33:D36)</f>
        <v>528.70000000000005</v>
      </c>
      <c r="E32" s="257">
        <f>SUM(E33:E36)</f>
        <v>742.40000000000009</v>
      </c>
      <c r="F32" s="257">
        <f t="shared" ref="F32:I32" si="4">SUM(F33:F36)</f>
        <v>797.10000000000014</v>
      </c>
      <c r="G32" s="257">
        <f t="shared" si="4"/>
        <v>197.39999999999998</v>
      </c>
      <c r="H32" s="257">
        <f t="shared" si="4"/>
        <v>200.5</v>
      </c>
      <c r="I32" s="257">
        <f t="shared" si="4"/>
        <v>202.6</v>
      </c>
      <c r="J32" s="257">
        <f>SUM(J33:J36)</f>
        <v>196.6</v>
      </c>
    </row>
    <row r="33" spans="1:11" ht="24" customHeight="1" thickBot="1" x14ac:dyDescent="0.3">
      <c r="A33" s="100" t="s">
        <v>264</v>
      </c>
      <c r="B33" s="61">
        <v>2121</v>
      </c>
      <c r="C33" s="258">
        <v>408.2</v>
      </c>
      <c r="D33" s="253">
        <v>424.8</v>
      </c>
      <c r="E33" s="253">
        <v>425.6</v>
      </c>
      <c r="F33" s="253">
        <f>SUM(G33:J33)</f>
        <v>443.6</v>
      </c>
      <c r="G33" s="259">
        <v>110.4</v>
      </c>
      <c r="H33" s="260">
        <v>111.5</v>
      </c>
      <c r="I33" s="254">
        <v>113.2</v>
      </c>
      <c r="J33" s="254">
        <v>108.5</v>
      </c>
    </row>
    <row r="34" spans="1:11" ht="25.9" customHeight="1" thickBot="1" x14ac:dyDescent="0.3">
      <c r="A34" s="100" t="s">
        <v>267</v>
      </c>
      <c r="B34" s="61">
        <v>2122</v>
      </c>
      <c r="C34" s="258">
        <v>62.5</v>
      </c>
      <c r="D34" s="253">
        <v>68.5</v>
      </c>
      <c r="E34" s="253">
        <v>198.6</v>
      </c>
      <c r="F34" s="253">
        <f>SUM(G34:J34)</f>
        <v>230.3</v>
      </c>
      <c r="G34" s="259">
        <v>56.3</v>
      </c>
      <c r="H34" s="260">
        <v>58</v>
      </c>
      <c r="I34" s="260">
        <v>58</v>
      </c>
      <c r="J34" s="260">
        <v>58</v>
      </c>
      <c r="K34" s="165"/>
    </row>
    <row r="35" spans="1:11" ht="25.9" customHeight="1" thickBot="1" x14ac:dyDescent="0.3">
      <c r="A35" s="102" t="s">
        <v>268</v>
      </c>
      <c r="B35" s="70">
        <v>2123</v>
      </c>
      <c r="C35" s="160" t="s">
        <v>16</v>
      </c>
      <c r="D35" s="160" t="s">
        <v>16</v>
      </c>
      <c r="E35" s="160" t="s">
        <v>16</v>
      </c>
      <c r="F35" s="160" t="s">
        <v>16</v>
      </c>
      <c r="G35" s="188" t="s">
        <v>16</v>
      </c>
      <c r="H35" s="189" t="s">
        <v>16</v>
      </c>
      <c r="I35" s="62" t="s">
        <v>16</v>
      </c>
      <c r="J35" s="62" t="s">
        <v>16</v>
      </c>
    </row>
    <row r="36" spans="1:11" ht="37.15" customHeight="1" thickBot="1" x14ac:dyDescent="0.3">
      <c r="A36" s="83" t="s">
        <v>265</v>
      </c>
      <c r="B36" s="87">
        <v>2124</v>
      </c>
      <c r="C36" s="261">
        <v>37</v>
      </c>
      <c r="D36" s="256">
        <v>35.4</v>
      </c>
      <c r="E36" s="256">
        <v>118.2</v>
      </c>
      <c r="F36" s="256">
        <f>SUM(G36:J36)</f>
        <v>123.19999999999999</v>
      </c>
      <c r="G36" s="262">
        <v>30.7</v>
      </c>
      <c r="H36" s="263">
        <v>31</v>
      </c>
      <c r="I36" s="254">
        <v>31.4</v>
      </c>
      <c r="J36" s="254">
        <v>30.1</v>
      </c>
    </row>
    <row r="37" spans="1:11" ht="52.15" customHeight="1" thickBot="1" x14ac:dyDescent="0.3">
      <c r="A37" s="105" t="s">
        <v>269</v>
      </c>
      <c r="B37" s="107">
        <v>2130</v>
      </c>
      <c r="C37" s="264">
        <f>SUM(C40)</f>
        <v>514.79999999999995</v>
      </c>
      <c r="D37" s="264">
        <f>SUM(D40)</f>
        <v>533.79999999999995</v>
      </c>
      <c r="E37" s="264">
        <f t="shared" ref="E37:J37" si="5">SUM(E40)</f>
        <v>543.70000000000005</v>
      </c>
      <c r="F37" s="264">
        <f t="shared" si="5"/>
        <v>556.70000000000005</v>
      </c>
      <c r="G37" s="264">
        <f t="shared" si="5"/>
        <v>138.6</v>
      </c>
      <c r="H37" s="264">
        <f t="shared" si="5"/>
        <v>139.9</v>
      </c>
      <c r="I37" s="264">
        <f t="shared" si="5"/>
        <v>142</v>
      </c>
      <c r="J37" s="264">
        <f t="shared" si="5"/>
        <v>136.19999999999999</v>
      </c>
    </row>
    <row r="38" spans="1:11" ht="114" customHeight="1" thickBot="1" x14ac:dyDescent="0.3">
      <c r="A38" s="83" t="s">
        <v>280</v>
      </c>
      <c r="B38" s="72">
        <v>2131</v>
      </c>
      <c r="C38" s="77" t="s">
        <v>16</v>
      </c>
      <c r="D38" s="77" t="s">
        <v>16</v>
      </c>
      <c r="E38" s="77" t="s">
        <v>16</v>
      </c>
      <c r="F38" s="77" t="s">
        <v>16</v>
      </c>
      <c r="G38" s="77" t="s">
        <v>16</v>
      </c>
      <c r="H38" s="190" t="s">
        <v>16</v>
      </c>
      <c r="I38" s="157" t="s">
        <v>16</v>
      </c>
      <c r="J38" s="162" t="s">
        <v>16</v>
      </c>
    </row>
    <row r="39" spans="1:11" ht="26.45" customHeight="1" thickBot="1" x14ac:dyDescent="0.3">
      <c r="A39" s="102" t="s">
        <v>270</v>
      </c>
      <c r="B39" s="70">
        <v>2132</v>
      </c>
      <c r="C39" s="78" t="s">
        <v>16</v>
      </c>
      <c r="D39" s="78" t="s">
        <v>16</v>
      </c>
      <c r="E39" s="78" t="s">
        <v>16</v>
      </c>
      <c r="F39" s="78" t="s">
        <v>16</v>
      </c>
      <c r="G39" s="78" t="s">
        <v>16</v>
      </c>
      <c r="H39" s="191" t="s">
        <v>16</v>
      </c>
      <c r="I39" s="78" t="s">
        <v>16</v>
      </c>
      <c r="J39" s="78" t="s">
        <v>16</v>
      </c>
    </row>
    <row r="40" spans="1:11" ht="52.9" customHeight="1" thickBot="1" x14ac:dyDescent="0.3">
      <c r="A40" s="83" t="s">
        <v>271</v>
      </c>
      <c r="B40" s="87">
        <v>2133</v>
      </c>
      <c r="C40" s="161">
        <v>514.79999999999995</v>
      </c>
      <c r="D40" s="161">
        <v>533.79999999999995</v>
      </c>
      <c r="E40" s="161">
        <v>543.70000000000005</v>
      </c>
      <c r="F40" s="256">
        <f>SUM(G40:J40)</f>
        <v>556.70000000000005</v>
      </c>
      <c r="G40" s="185">
        <v>138.6</v>
      </c>
      <c r="H40" s="186">
        <v>139.9</v>
      </c>
      <c r="I40" s="157">
        <v>142</v>
      </c>
      <c r="J40" s="162">
        <v>136.19999999999999</v>
      </c>
      <c r="K40" s="165"/>
    </row>
    <row r="41" spans="1:11" ht="39" customHeight="1" thickBot="1" x14ac:dyDescent="0.3">
      <c r="A41" s="83" t="s">
        <v>272</v>
      </c>
      <c r="B41" s="87">
        <v>2134</v>
      </c>
      <c r="C41" s="157" t="s">
        <v>16</v>
      </c>
      <c r="D41" s="157" t="s">
        <v>16</v>
      </c>
      <c r="E41" s="157" t="s">
        <v>16</v>
      </c>
      <c r="F41" s="157" t="s">
        <v>16</v>
      </c>
      <c r="G41" s="157" t="s">
        <v>16</v>
      </c>
      <c r="H41" s="162" t="s">
        <v>16</v>
      </c>
      <c r="I41" s="157" t="s">
        <v>16</v>
      </c>
      <c r="J41" s="162" t="s">
        <v>16</v>
      </c>
    </row>
    <row r="42" spans="1:11" ht="36.6" customHeight="1" thickBot="1" x14ac:dyDescent="0.3">
      <c r="A42" s="105" t="s">
        <v>273</v>
      </c>
      <c r="B42" s="107">
        <v>2140</v>
      </c>
      <c r="C42" s="78" t="s">
        <v>16</v>
      </c>
      <c r="D42" s="78" t="s">
        <v>16</v>
      </c>
      <c r="E42" s="78" t="s">
        <v>16</v>
      </c>
      <c r="F42" s="78" t="s">
        <v>16</v>
      </c>
      <c r="G42" s="78" t="s">
        <v>16</v>
      </c>
      <c r="H42" s="191" t="s">
        <v>16</v>
      </c>
      <c r="I42" s="78" t="s">
        <v>16</v>
      </c>
      <c r="J42" s="78" t="s">
        <v>16</v>
      </c>
    </row>
    <row r="43" spans="1:11" ht="84" customHeight="1" thickBot="1" x14ac:dyDescent="0.3">
      <c r="A43" s="83" t="s">
        <v>279</v>
      </c>
      <c r="B43" s="73">
        <v>2141</v>
      </c>
      <c r="C43" s="192" t="s">
        <v>16</v>
      </c>
      <c r="D43" s="77" t="s">
        <v>16</v>
      </c>
      <c r="E43" s="77" t="s">
        <v>16</v>
      </c>
      <c r="F43" s="77" t="s">
        <v>16</v>
      </c>
      <c r="G43" s="77" t="s">
        <v>16</v>
      </c>
      <c r="H43" s="190" t="s">
        <v>16</v>
      </c>
      <c r="I43" s="157" t="s">
        <v>16</v>
      </c>
      <c r="J43" s="162" t="s">
        <v>16</v>
      </c>
    </row>
    <row r="44" spans="1:11" ht="34.15" customHeight="1" thickBot="1" x14ac:dyDescent="0.3">
      <c r="A44" s="100" t="s">
        <v>274</v>
      </c>
      <c r="B44" s="61">
        <v>2142</v>
      </c>
      <c r="C44" s="62" t="s">
        <v>16</v>
      </c>
      <c r="D44" s="62" t="s">
        <v>16</v>
      </c>
      <c r="E44" s="62" t="s">
        <v>16</v>
      </c>
      <c r="F44" s="62" t="s">
        <v>16</v>
      </c>
      <c r="G44" s="62" t="s">
        <v>16</v>
      </c>
      <c r="H44" s="182" t="s">
        <v>16</v>
      </c>
      <c r="I44" s="62" t="s">
        <v>16</v>
      </c>
      <c r="J44" s="62" t="s">
        <v>16</v>
      </c>
    </row>
    <row r="45" spans="1:11" ht="36" customHeight="1" thickBot="1" x14ac:dyDescent="0.3">
      <c r="A45" s="103" t="s">
        <v>275</v>
      </c>
      <c r="B45" s="179">
        <v>2200</v>
      </c>
      <c r="C45" s="265">
        <f>C22+C32+C37</f>
        <v>1664.3999999999999</v>
      </c>
      <c r="D45" s="265">
        <f t="shared" ref="D45:J45" si="6">D22+D32+D37</f>
        <v>1766.5</v>
      </c>
      <c r="E45" s="265">
        <f t="shared" si="6"/>
        <v>1994.0000000000002</v>
      </c>
      <c r="F45" s="265">
        <f t="shared" si="6"/>
        <v>2110.63</v>
      </c>
      <c r="G45" s="265">
        <f t="shared" si="6"/>
        <v>532.4</v>
      </c>
      <c r="H45" s="265">
        <f t="shared" si="6"/>
        <v>523.92999999999995</v>
      </c>
      <c r="I45" s="265">
        <f t="shared" si="6"/>
        <v>534.79999999999995</v>
      </c>
      <c r="J45" s="265">
        <f t="shared" si="6"/>
        <v>519.5</v>
      </c>
    </row>
    <row r="46" spans="1:11" ht="15.75" x14ac:dyDescent="0.25">
      <c r="A46" s="92"/>
      <c r="B46" s="93"/>
      <c r="C46" s="93"/>
      <c r="D46" s="93"/>
      <c r="E46" s="93"/>
      <c r="F46" s="93"/>
      <c r="G46" s="153"/>
      <c r="H46" s="93"/>
    </row>
    <row r="47" spans="1:11" ht="15.75" x14ac:dyDescent="0.25">
      <c r="A47" s="47" t="s">
        <v>0</v>
      </c>
      <c r="B47" s="48"/>
      <c r="C47" s="48"/>
      <c r="D47" s="48"/>
      <c r="E47" s="48"/>
      <c r="F47" s="48"/>
      <c r="G47" s="48"/>
      <c r="H47" s="48"/>
    </row>
    <row r="48" spans="1:11" ht="44.45" customHeight="1" x14ac:dyDescent="0.25">
      <c r="A48" s="49" t="s">
        <v>231</v>
      </c>
      <c r="B48" s="433" t="s">
        <v>281</v>
      </c>
      <c r="C48" s="433"/>
      <c r="D48" s="442" t="s">
        <v>233</v>
      </c>
      <c r="E48" s="442"/>
      <c r="F48" s="442"/>
      <c r="G48" s="433" t="s">
        <v>234</v>
      </c>
      <c r="H48" s="433"/>
      <c r="I48" s="433"/>
    </row>
  </sheetData>
  <sheetProtection password="CC19" sheet="1" objects="1" scenarios="1"/>
  <mergeCells count="13">
    <mergeCell ref="A1:J1"/>
    <mergeCell ref="B48:C48"/>
    <mergeCell ref="G48:I48"/>
    <mergeCell ref="A21:J21"/>
    <mergeCell ref="C2:C3"/>
    <mergeCell ref="B2:B3"/>
    <mergeCell ref="G2:J2"/>
    <mergeCell ref="D48:F48"/>
    <mergeCell ref="D2:D3"/>
    <mergeCell ref="E2:E3"/>
    <mergeCell ref="F2:F3"/>
    <mergeCell ref="A2:A3"/>
    <mergeCell ref="A5:H5"/>
  </mergeCells>
  <pageMargins left="0.70866141732283472" right="0.31496062992125984" top="0.35433070866141736" bottom="0.35433070866141736" header="0.11811023622047245" footer="0.11811023622047245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workbookViewId="0">
      <selection activeCell="F86" sqref="F86"/>
    </sheetView>
  </sheetViews>
  <sheetFormatPr defaultRowHeight="15" x14ac:dyDescent="0.25"/>
  <cols>
    <col min="1" max="1" width="33.5703125" customWidth="1"/>
    <col min="3" max="3" width="11.42578125" customWidth="1"/>
    <col min="4" max="4" width="11" customWidth="1"/>
    <col min="5" max="5" width="11.140625" customWidth="1"/>
    <col min="6" max="6" width="10.85546875" customWidth="1"/>
    <col min="7" max="7" width="9.42578125" customWidth="1"/>
    <col min="8" max="8" width="9.28515625" customWidth="1"/>
    <col min="9" max="9" width="9.5703125" customWidth="1"/>
    <col min="10" max="10" width="9.140625" customWidth="1"/>
  </cols>
  <sheetData>
    <row r="1" spans="1:13" ht="16.5" thickBot="1" x14ac:dyDescent="0.3">
      <c r="A1" s="470" t="s">
        <v>348</v>
      </c>
      <c r="B1" s="471"/>
      <c r="C1" s="471"/>
      <c r="D1" s="471"/>
      <c r="E1" s="471"/>
      <c r="F1" s="471"/>
      <c r="G1" s="471"/>
      <c r="H1" s="471"/>
      <c r="I1" s="471"/>
      <c r="J1" s="472"/>
    </row>
    <row r="2" spans="1:13" ht="16.149999999999999" customHeight="1" thickBot="1" x14ac:dyDescent="0.3">
      <c r="A2" s="466" t="s">
        <v>6</v>
      </c>
      <c r="B2" s="468" t="s">
        <v>7</v>
      </c>
      <c r="C2" s="481" t="s">
        <v>8</v>
      </c>
      <c r="D2" s="483" t="s">
        <v>134</v>
      </c>
      <c r="E2" s="485" t="s">
        <v>345</v>
      </c>
      <c r="F2" s="487" t="s">
        <v>346</v>
      </c>
      <c r="G2" s="489" t="s">
        <v>347</v>
      </c>
      <c r="H2" s="490"/>
      <c r="I2" s="490"/>
      <c r="J2" s="491"/>
    </row>
    <row r="3" spans="1:13" ht="32.450000000000003" customHeight="1" thickBot="1" x14ac:dyDescent="0.3">
      <c r="A3" s="467"/>
      <c r="B3" s="469"/>
      <c r="C3" s="482"/>
      <c r="D3" s="484"/>
      <c r="E3" s="486"/>
      <c r="F3" s="488"/>
      <c r="G3" s="119" t="s">
        <v>62</v>
      </c>
      <c r="H3" s="120" t="s">
        <v>63</v>
      </c>
      <c r="I3" s="120" t="s">
        <v>64</v>
      </c>
      <c r="J3" s="121" t="s">
        <v>65</v>
      </c>
    </row>
    <row r="4" spans="1:13" ht="16.5" thickBot="1" x14ac:dyDescent="0.3">
      <c r="A4" s="118">
        <v>1</v>
      </c>
      <c r="B4" s="98">
        <v>2</v>
      </c>
      <c r="C4" s="98">
        <v>3</v>
      </c>
      <c r="D4" s="98">
        <v>4</v>
      </c>
      <c r="E4" s="98">
        <v>5</v>
      </c>
      <c r="F4" s="98">
        <v>6</v>
      </c>
      <c r="G4" s="98">
        <v>7</v>
      </c>
      <c r="H4" s="122">
        <v>8</v>
      </c>
      <c r="I4" s="104">
        <v>9</v>
      </c>
      <c r="J4" s="123">
        <v>10</v>
      </c>
    </row>
    <row r="5" spans="1:13" ht="16.149999999999999" customHeight="1" thickBot="1" x14ac:dyDescent="0.3">
      <c r="A5" s="463" t="s">
        <v>282</v>
      </c>
      <c r="B5" s="464"/>
      <c r="C5" s="464"/>
      <c r="D5" s="464"/>
      <c r="E5" s="464"/>
      <c r="F5" s="464"/>
      <c r="G5" s="464"/>
      <c r="H5" s="464"/>
      <c r="I5" s="464"/>
      <c r="J5" s="465"/>
    </row>
    <row r="6" spans="1:13" ht="34.15" customHeight="1" thickBot="1" x14ac:dyDescent="0.3">
      <c r="A6" s="42" t="s">
        <v>283</v>
      </c>
      <c r="B6" s="110">
        <v>3000</v>
      </c>
      <c r="C6" s="61" t="s">
        <v>16</v>
      </c>
      <c r="D6" s="61" t="s">
        <v>16</v>
      </c>
      <c r="E6" s="61" t="s">
        <v>16</v>
      </c>
      <c r="F6" s="61" t="s">
        <v>16</v>
      </c>
      <c r="G6" s="195" t="s">
        <v>16</v>
      </c>
      <c r="H6" s="69" t="s">
        <v>16</v>
      </c>
      <c r="I6" s="69" t="s">
        <v>16</v>
      </c>
      <c r="J6" s="69" t="s">
        <v>16</v>
      </c>
    </row>
    <row r="7" spans="1:13" ht="35.450000000000003" customHeight="1" thickBot="1" x14ac:dyDescent="0.3">
      <c r="A7" s="45" t="s">
        <v>284</v>
      </c>
      <c r="B7" s="56">
        <v>3010</v>
      </c>
      <c r="C7" s="61" t="s">
        <v>16</v>
      </c>
      <c r="D7" s="61" t="s">
        <v>16</v>
      </c>
      <c r="E7" s="61" t="s">
        <v>16</v>
      </c>
      <c r="F7" s="61" t="s">
        <v>16</v>
      </c>
      <c r="G7" s="61" t="s">
        <v>16</v>
      </c>
      <c r="H7" s="61" t="s">
        <v>16</v>
      </c>
      <c r="I7" s="196" t="s">
        <v>16</v>
      </c>
      <c r="J7" s="197" t="s">
        <v>16</v>
      </c>
      <c r="M7" s="126"/>
    </row>
    <row r="8" spans="1:13" ht="32.25" thickBot="1" x14ac:dyDescent="0.3">
      <c r="A8" s="45" t="s">
        <v>285</v>
      </c>
      <c r="B8" s="56">
        <v>3020</v>
      </c>
      <c r="C8" s="61" t="s">
        <v>16</v>
      </c>
      <c r="D8" s="61" t="s">
        <v>16</v>
      </c>
      <c r="E8" s="61" t="s">
        <v>16</v>
      </c>
      <c r="F8" s="61" t="s">
        <v>16</v>
      </c>
      <c r="G8" s="61" t="s">
        <v>16</v>
      </c>
      <c r="H8" s="70" t="s">
        <v>16</v>
      </c>
      <c r="I8" s="69" t="s">
        <v>16</v>
      </c>
      <c r="J8" s="69" t="s">
        <v>16</v>
      </c>
    </row>
    <row r="9" spans="1:13" ht="16.5" thickBot="1" x14ac:dyDescent="0.3">
      <c r="A9" s="45" t="s">
        <v>286</v>
      </c>
      <c r="B9" s="56">
        <v>3030</v>
      </c>
      <c r="C9" s="61" t="s">
        <v>16</v>
      </c>
      <c r="D9" s="61" t="s">
        <v>16</v>
      </c>
      <c r="E9" s="61" t="s">
        <v>16</v>
      </c>
      <c r="F9" s="61" t="s">
        <v>16</v>
      </c>
      <c r="G9" s="195" t="s">
        <v>16</v>
      </c>
      <c r="H9" s="69" t="s">
        <v>16</v>
      </c>
      <c r="I9" s="69" t="s">
        <v>16</v>
      </c>
      <c r="J9" s="69" t="s">
        <v>16</v>
      </c>
    </row>
    <row r="10" spans="1:13" ht="32.25" thickBot="1" x14ac:dyDescent="0.3">
      <c r="A10" s="45" t="s">
        <v>287</v>
      </c>
      <c r="B10" s="56">
        <v>3040</v>
      </c>
      <c r="C10" s="61" t="s">
        <v>16</v>
      </c>
      <c r="D10" s="61" t="s">
        <v>16</v>
      </c>
      <c r="E10" s="61" t="s">
        <v>16</v>
      </c>
      <c r="F10" s="61" t="s">
        <v>16</v>
      </c>
      <c r="G10" s="61" t="s">
        <v>16</v>
      </c>
      <c r="H10" s="61" t="s">
        <v>16</v>
      </c>
      <c r="I10" s="69" t="s">
        <v>16</v>
      </c>
      <c r="J10" s="69" t="s">
        <v>16</v>
      </c>
    </row>
    <row r="11" spans="1:13" ht="16.5" thickBot="1" x14ac:dyDescent="0.3">
      <c r="A11" s="45" t="s">
        <v>288</v>
      </c>
      <c r="B11" s="56">
        <v>3041</v>
      </c>
      <c r="C11" s="61" t="s">
        <v>16</v>
      </c>
      <c r="D11" s="61" t="s">
        <v>16</v>
      </c>
      <c r="E11" s="61" t="s">
        <v>16</v>
      </c>
      <c r="F11" s="61" t="s">
        <v>16</v>
      </c>
      <c r="G11" s="61" t="s">
        <v>16</v>
      </c>
      <c r="H11" s="61" t="s">
        <v>16</v>
      </c>
      <c r="I11" s="69" t="s">
        <v>16</v>
      </c>
      <c r="J11" s="69" t="s">
        <v>16</v>
      </c>
    </row>
    <row r="12" spans="1:13" ht="32.25" thickBot="1" x14ac:dyDescent="0.3">
      <c r="A12" s="45" t="s">
        <v>289</v>
      </c>
      <c r="B12" s="56">
        <v>3042</v>
      </c>
      <c r="C12" s="61" t="s">
        <v>16</v>
      </c>
      <c r="D12" s="61" t="s">
        <v>16</v>
      </c>
      <c r="E12" s="61" t="s">
        <v>16</v>
      </c>
      <c r="F12" s="61" t="s">
        <v>16</v>
      </c>
      <c r="G12" s="61" t="s">
        <v>16</v>
      </c>
      <c r="H12" s="61" t="s">
        <v>16</v>
      </c>
      <c r="I12" s="69" t="s">
        <v>16</v>
      </c>
      <c r="J12" s="69" t="s">
        <v>16</v>
      </c>
    </row>
    <row r="13" spans="1:13" ht="32.25" thickBot="1" x14ac:dyDescent="0.3">
      <c r="A13" s="45" t="s">
        <v>290</v>
      </c>
      <c r="B13" s="56">
        <v>3050</v>
      </c>
      <c r="C13" s="61" t="s">
        <v>16</v>
      </c>
      <c r="D13" s="61" t="s">
        <v>16</v>
      </c>
      <c r="E13" s="61" t="s">
        <v>16</v>
      </c>
      <c r="F13" s="61" t="s">
        <v>16</v>
      </c>
      <c r="G13" s="61" t="s">
        <v>16</v>
      </c>
      <c r="H13" s="61" t="s">
        <v>16</v>
      </c>
      <c r="I13" s="69" t="s">
        <v>16</v>
      </c>
      <c r="J13" s="69" t="s">
        <v>16</v>
      </c>
    </row>
    <row r="14" spans="1:13" ht="51" customHeight="1" thickBot="1" x14ac:dyDescent="0.3">
      <c r="A14" s="45" t="s">
        <v>291</v>
      </c>
      <c r="B14" s="56">
        <v>3060</v>
      </c>
      <c r="C14" s="61" t="s">
        <v>16</v>
      </c>
      <c r="D14" s="61" t="s">
        <v>16</v>
      </c>
      <c r="E14" s="61" t="s">
        <v>16</v>
      </c>
      <c r="F14" s="61" t="s">
        <v>16</v>
      </c>
      <c r="G14" s="61" t="s">
        <v>16</v>
      </c>
      <c r="H14" s="61" t="s">
        <v>16</v>
      </c>
      <c r="I14" s="69" t="s">
        <v>16</v>
      </c>
      <c r="J14" s="69" t="s">
        <v>16</v>
      </c>
    </row>
    <row r="15" spans="1:13" ht="16.5" thickBot="1" x14ac:dyDescent="0.3">
      <c r="A15" s="45" t="s">
        <v>292</v>
      </c>
      <c r="B15" s="56">
        <v>3061</v>
      </c>
      <c r="C15" s="61" t="s">
        <v>16</v>
      </c>
      <c r="D15" s="61" t="s">
        <v>16</v>
      </c>
      <c r="E15" s="61" t="s">
        <v>16</v>
      </c>
      <c r="F15" s="61" t="s">
        <v>16</v>
      </c>
      <c r="G15" s="61" t="s">
        <v>16</v>
      </c>
      <c r="H15" s="61" t="s">
        <v>16</v>
      </c>
      <c r="I15" s="69" t="s">
        <v>16</v>
      </c>
      <c r="J15" s="69" t="s">
        <v>16</v>
      </c>
    </row>
    <row r="16" spans="1:13" ht="16.5" thickBot="1" x14ac:dyDescent="0.3">
      <c r="A16" s="45" t="s">
        <v>293</v>
      </c>
      <c r="B16" s="56">
        <v>3062</v>
      </c>
      <c r="C16" s="61" t="s">
        <v>16</v>
      </c>
      <c r="D16" s="61" t="s">
        <v>16</v>
      </c>
      <c r="E16" s="61" t="s">
        <v>16</v>
      </c>
      <c r="F16" s="61" t="s">
        <v>16</v>
      </c>
      <c r="G16" s="61" t="s">
        <v>16</v>
      </c>
      <c r="H16" s="61" t="s">
        <v>16</v>
      </c>
      <c r="I16" s="69" t="s">
        <v>16</v>
      </c>
      <c r="J16" s="69" t="s">
        <v>16</v>
      </c>
    </row>
    <row r="17" spans="1:10" ht="16.5" thickBot="1" x14ac:dyDescent="0.3">
      <c r="A17" s="45" t="s">
        <v>294</v>
      </c>
      <c r="B17" s="56">
        <v>3063</v>
      </c>
      <c r="C17" s="61" t="s">
        <v>16</v>
      </c>
      <c r="D17" s="61" t="s">
        <v>16</v>
      </c>
      <c r="E17" s="61" t="s">
        <v>16</v>
      </c>
      <c r="F17" s="61" t="s">
        <v>16</v>
      </c>
      <c r="G17" s="61" t="s">
        <v>16</v>
      </c>
      <c r="H17" s="61" t="s">
        <v>16</v>
      </c>
      <c r="I17" s="69" t="s">
        <v>16</v>
      </c>
      <c r="J17" s="69" t="s">
        <v>16</v>
      </c>
    </row>
    <row r="18" spans="1:10" ht="32.25" thickBot="1" x14ac:dyDescent="0.3">
      <c r="A18" s="45" t="s">
        <v>295</v>
      </c>
      <c r="B18" s="56">
        <v>3070</v>
      </c>
      <c r="C18" s="61" t="s">
        <v>16</v>
      </c>
      <c r="D18" s="61" t="s">
        <v>16</v>
      </c>
      <c r="E18" s="61" t="s">
        <v>16</v>
      </c>
      <c r="F18" s="61" t="s">
        <v>16</v>
      </c>
      <c r="G18" s="61" t="s">
        <v>16</v>
      </c>
      <c r="H18" s="61" t="s">
        <v>16</v>
      </c>
      <c r="I18" s="69" t="s">
        <v>16</v>
      </c>
      <c r="J18" s="69" t="s">
        <v>16</v>
      </c>
    </row>
    <row r="19" spans="1:10" ht="35.450000000000003" customHeight="1" thickBot="1" x14ac:dyDescent="0.3">
      <c r="A19" s="109" t="s">
        <v>296</v>
      </c>
      <c r="B19" s="129">
        <v>3100</v>
      </c>
      <c r="C19" s="70" t="s">
        <v>16</v>
      </c>
      <c r="D19" s="70" t="s">
        <v>16</v>
      </c>
      <c r="E19" s="70" t="s">
        <v>16</v>
      </c>
      <c r="F19" s="70" t="s">
        <v>16</v>
      </c>
      <c r="G19" s="70" t="s">
        <v>16</v>
      </c>
      <c r="H19" s="70" t="s">
        <v>16</v>
      </c>
      <c r="I19" s="69" t="s">
        <v>16</v>
      </c>
      <c r="J19" s="69" t="s">
        <v>16</v>
      </c>
    </row>
    <row r="20" spans="1:10" ht="32.25" thickBot="1" x14ac:dyDescent="0.3">
      <c r="A20" s="83" t="s">
        <v>297</v>
      </c>
      <c r="B20" s="127">
        <v>3110</v>
      </c>
      <c r="C20" s="87" t="s">
        <v>16</v>
      </c>
      <c r="D20" s="87" t="s">
        <v>16</v>
      </c>
      <c r="E20" s="87" t="s">
        <v>16</v>
      </c>
      <c r="F20" s="87" t="s">
        <v>16</v>
      </c>
      <c r="G20" s="87" t="s">
        <v>16</v>
      </c>
      <c r="H20" s="87" t="s">
        <v>16</v>
      </c>
      <c r="I20" s="69" t="s">
        <v>16</v>
      </c>
      <c r="J20" s="69" t="s">
        <v>16</v>
      </c>
    </row>
    <row r="21" spans="1:10" ht="16.5" thickBot="1" x14ac:dyDescent="0.3">
      <c r="A21" s="83" t="s">
        <v>298</v>
      </c>
      <c r="B21" s="127">
        <v>3120</v>
      </c>
      <c r="C21" s="87" t="s">
        <v>16</v>
      </c>
      <c r="D21" s="87" t="s">
        <v>16</v>
      </c>
      <c r="E21" s="87" t="s">
        <v>16</v>
      </c>
      <c r="F21" s="87" t="s">
        <v>16</v>
      </c>
      <c r="G21" s="87" t="s">
        <v>16</v>
      </c>
      <c r="H21" s="87" t="s">
        <v>16</v>
      </c>
      <c r="I21" s="69" t="s">
        <v>16</v>
      </c>
      <c r="J21" s="69" t="s">
        <v>16</v>
      </c>
    </row>
    <row r="22" spans="1:10" ht="21.6" customHeight="1" thickBot="1" x14ac:dyDescent="0.3">
      <c r="A22" s="83" t="s">
        <v>68</v>
      </c>
      <c r="B22" s="127">
        <v>3130</v>
      </c>
      <c r="C22" s="87" t="s">
        <v>16</v>
      </c>
      <c r="D22" s="87" t="s">
        <v>16</v>
      </c>
      <c r="E22" s="87" t="s">
        <v>16</v>
      </c>
      <c r="F22" s="87" t="s">
        <v>16</v>
      </c>
      <c r="G22" s="87" t="s">
        <v>16</v>
      </c>
      <c r="H22" s="87" t="s">
        <v>16</v>
      </c>
      <c r="I22" s="69" t="s">
        <v>16</v>
      </c>
      <c r="J22" s="69" t="s">
        <v>16</v>
      </c>
    </row>
    <row r="23" spans="1:10" ht="53.45" customHeight="1" thickBot="1" x14ac:dyDescent="0.3">
      <c r="A23" s="45" t="s">
        <v>299</v>
      </c>
      <c r="B23" s="56">
        <v>3140</v>
      </c>
      <c r="C23" s="61" t="s">
        <v>16</v>
      </c>
      <c r="D23" s="61" t="s">
        <v>16</v>
      </c>
      <c r="E23" s="61" t="s">
        <v>16</v>
      </c>
      <c r="F23" s="61" t="s">
        <v>16</v>
      </c>
      <c r="G23" s="61" t="s">
        <v>16</v>
      </c>
      <c r="H23" s="61" t="s">
        <v>16</v>
      </c>
      <c r="I23" s="69" t="s">
        <v>16</v>
      </c>
      <c r="J23" s="69" t="s">
        <v>16</v>
      </c>
    </row>
    <row r="24" spans="1:10" ht="16.5" thickBot="1" x14ac:dyDescent="0.3">
      <c r="A24" s="45" t="s">
        <v>292</v>
      </c>
      <c r="B24" s="56">
        <v>3141</v>
      </c>
      <c r="C24" s="61" t="s">
        <v>16</v>
      </c>
      <c r="D24" s="61" t="s">
        <v>16</v>
      </c>
      <c r="E24" s="61" t="s">
        <v>16</v>
      </c>
      <c r="F24" s="61" t="s">
        <v>16</v>
      </c>
      <c r="G24" s="61" t="s">
        <v>16</v>
      </c>
      <c r="H24" s="61" t="s">
        <v>16</v>
      </c>
      <c r="I24" s="69" t="s">
        <v>16</v>
      </c>
      <c r="J24" s="69" t="s">
        <v>16</v>
      </c>
    </row>
    <row r="25" spans="1:10" ht="16.5" thickBot="1" x14ac:dyDescent="0.3">
      <c r="A25" s="45" t="s">
        <v>293</v>
      </c>
      <c r="B25" s="56">
        <v>3142</v>
      </c>
      <c r="C25" s="61" t="s">
        <v>16</v>
      </c>
      <c r="D25" s="61" t="s">
        <v>16</v>
      </c>
      <c r="E25" s="61" t="s">
        <v>16</v>
      </c>
      <c r="F25" s="61" t="s">
        <v>16</v>
      </c>
      <c r="G25" s="61" t="s">
        <v>16</v>
      </c>
      <c r="H25" s="61" t="s">
        <v>16</v>
      </c>
      <c r="I25" s="69" t="s">
        <v>16</v>
      </c>
      <c r="J25" s="69" t="s">
        <v>16</v>
      </c>
    </row>
    <row r="26" spans="1:10" ht="16.5" thickBot="1" x14ac:dyDescent="0.3">
      <c r="A26" s="45" t="s">
        <v>294</v>
      </c>
      <c r="B26" s="56">
        <v>3143</v>
      </c>
      <c r="C26" s="61" t="s">
        <v>16</v>
      </c>
      <c r="D26" s="61" t="s">
        <v>16</v>
      </c>
      <c r="E26" s="61" t="s">
        <v>16</v>
      </c>
      <c r="F26" s="61" t="s">
        <v>16</v>
      </c>
      <c r="G26" s="61" t="s">
        <v>16</v>
      </c>
      <c r="H26" s="61" t="s">
        <v>16</v>
      </c>
      <c r="I26" s="69" t="s">
        <v>16</v>
      </c>
      <c r="J26" s="69" t="s">
        <v>16</v>
      </c>
    </row>
    <row r="27" spans="1:10" ht="48" thickBot="1" x14ac:dyDescent="0.3">
      <c r="A27" s="45" t="s">
        <v>300</v>
      </c>
      <c r="B27" s="56">
        <v>3150</v>
      </c>
      <c r="C27" s="61" t="s">
        <v>16</v>
      </c>
      <c r="D27" s="61" t="s">
        <v>16</v>
      </c>
      <c r="E27" s="61" t="s">
        <v>16</v>
      </c>
      <c r="F27" s="61" t="s">
        <v>16</v>
      </c>
      <c r="G27" s="61" t="s">
        <v>16</v>
      </c>
      <c r="H27" s="61" t="s">
        <v>16</v>
      </c>
      <c r="I27" s="69" t="s">
        <v>16</v>
      </c>
      <c r="J27" s="69" t="s">
        <v>16</v>
      </c>
    </row>
    <row r="28" spans="1:10" ht="23.45" customHeight="1" thickBot="1" x14ac:dyDescent="0.3">
      <c r="A28" s="45" t="s">
        <v>23</v>
      </c>
      <c r="B28" s="56">
        <v>3151</v>
      </c>
      <c r="C28" s="61" t="s">
        <v>16</v>
      </c>
      <c r="D28" s="61" t="s">
        <v>16</v>
      </c>
      <c r="E28" s="61" t="s">
        <v>16</v>
      </c>
      <c r="F28" s="61" t="s">
        <v>16</v>
      </c>
      <c r="G28" s="61" t="s">
        <v>16</v>
      </c>
      <c r="H28" s="61" t="s">
        <v>16</v>
      </c>
      <c r="I28" s="69" t="s">
        <v>16</v>
      </c>
      <c r="J28" s="69" t="s">
        <v>16</v>
      </c>
    </row>
    <row r="29" spans="1:10" ht="21.6" customHeight="1" thickBot="1" x14ac:dyDescent="0.3">
      <c r="A29" s="45" t="s">
        <v>301</v>
      </c>
      <c r="B29" s="56">
        <v>3152</v>
      </c>
      <c r="C29" s="61" t="s">
        <v>16</v>
      </c>
      <c r="D29" s="61" t="s">
        <v>16</v>
      </c>
      <c r="E29" s="61" t="s">
        <v>16</v>
      </c>
      <c r="F29" s="61" t="s">
        <v>16</v>
      </c>
      <c r="G29" s="61" t="s">
        <v>16</v>
      </c>
      <c r="H29" s="61" t="s">
        <v>16</v>
      </c>
      <c r="I29" s="69" t="s">
        <v>16</v>
      </c>
      <c r="J29" s="69" t="s">
        <v>16</v>
      </c>
    </row>
    <row r="30" spans="1:10" ht="19.149999999999999" customHeight="1" thickBot="1" x14ac:dyDescent="0.3">
      <c r="A30" s="45" t="s">
        <v>260</v>
      </c>
      <c r="B30" s="56">
        <v>3153</v>
      </c>
      <c r="C30" s="61" t="s">
        <v>16</v>
      </c>
      <c r="D30" s="61" t="s">
        <v>16</v>
      </c>
      <c r="E30" s="61" t="s">
        <v>16</v>
      </c>
      <c r="F30" s="61" t="s">
        <v>16</v>
      </c>
      <c r="G30" s="61" t="s">
        <v>16</v>
      </c>
      <c r="H30" s="61" t="s">
        <v>16</v>
      </c>
      <c r="I30" s="69" t="s">
        <v>16</v>
      </c>
      <c r="J30" s="69" t="s">
        <v>16</v>
      </c>
    </row>
    <row r="31" spans="1:10" ht="21" customHeight="1" thickBot="1" x14ac:dyDescent="0.3">
      <c r="A31" s="45" t="s">
        <v>302</v>
      </c>
      <c r="B31" s="56">
        <v>3154</v>
      </c>
      <c r="C31" s="61" t="s">
        <v>16</v>
      </c>
      <c r="D31" s="61" t="s">
        <v>16</v>
      </c>
      <c r="E31" s="61" t="s">
        <v>16</v>
      </c>
      <c r="F31" s="61" t="s">
        <v>16</v>
      </c>
      <c r="G31" s="61" t="s">
        <v>16</v>
      </c>
      <c r="H31" s="61" t="s">
        <v>16</v>
      </c>
      <c r="I31" s="69" t="s">
        <v>16</v>
      </c>
      <c r="J31" s="69" t="s">
        <v>16</v>
      </c>
    </row>
    <row r="32" spans="1:10" ht="22.15" customHeight="1" thickBot="1" x14ac:dyDescent="0.3">
      <c r="A32" s="45" t="s">
        <v>264</v>
      </c>
      <c r="B32" s="56">
        <v>3155</v>
      </c>
      <c r="C32" s="61" t="s">
        <v>16</v>
      </c>
      <c r="D32" s="61" t="s">
        <v>16</v>
      </c>
      <c r="E32" s="61" t="s">
        <v>16</v>
      </c>
      <c r="F32" s="61" t="s">
        <v>16</v>
      </c>
      <c r="G32" s="61" t="s">
        <v>16</v>
      </c>
      <c r="H32" s="61" t="s">
        <v>16</v>
      </c>
      <c r="I32" s="69" t="s">
        <v>16</v>
      </c>
      <c r="J32" s="69" t="s">
        <v>16</v>
      </c>
    </row>
    <row r="33" spans="1:10" ht="32.25" thickBot="1" x14ac:dyDescent="0.3">
      <c r="A33" s="45" t="s">
        <v>303</v>
      </c>
      <c r="B33" s="56">
        <v>3156</v>
      </c>
      <c r="C33" s="61" t="s">
        <v>16</v>
      </c>
      <c r="D33" s="61" t="s">
        <v>16</v>
      </c>
      <c r="E33" s="61" t="s">
        <v>16</v>
      </c>
      <c r="F33" s="61" t="s">
        <v>16</v>
      </c>
      <c r="G33" s="61" t="s">
        <v>16</v>
      </c>
      <c r="H33" s="61" t="s">
        <v>16</v>
      </c>
      <c r="I33" s="69" t="s">
        <v>16</v>
      </c>
      <c r="J33" s="69" t="s">
        <v>16</v>
      </c>
    </row>
    <row r="34" spans="1:10" ht="66.599999999999994" customHeight="1" thickBot="1" x14ac:dyDescent="0.3">
      <c r="A34" s="45" t="s">
        <v>261</v>
      </c>
      <c r="B34" s="56" t="s">
        <v>304</v>
      </c>
      <c r="C34" s="61" t="s">
        <v>16</v>
      </c>
      <c r="D34" s="61" t="s">
        <v>16</v>
      </c>
      <c r="E34" s="61" t="s">
        <v>16</v>
      </c>
      <c r="F34" s="61" t="s">
        <v>16</v>
      </c>
      <c r="G34" s="61" t="s">
        <v>16</v>
      </c>
      <c r="H34" s="61" t="s">
        <v>16</v>
      </c>
      <c r="I34" s="69" t="s">
        <v>16</v>
      </c>
      <c r="J34" s="69" t="s">
        <v>16</v>
      </c>
    </row>
    <row r="35" spans="1:10" ht="112.15" customHeight="1" thickBot="1" x14ac:dyDescent="0.3">
      <c r="A35" s="91" t="s">
        <v>349</v>
      </c>
      <c r="B35" s="111" t="s">
        <v>305</v>
      </c>
      <c r="C35" s="198" t="s">
        <v>16</v>
      </c>
      <c r="D35" s="198" t="s">
        <v>16</v>
      </c>
      <c r="E35" s="198" t="s">
        <v>16</v>
      </c>
      <c r="F35" s="198" t="s">
        <v>16</v>
      </c>
      <c r="G35" s="198" t="s">
        <v>16</v>
      </c>
      <c r="H35" s="198" t="s">
        <v>16</v>
      </c>
      <c r="I35" s="69" t="s">
        <v>16</v>
      </c>
      <c r="J35" s="69" t="s">
        <v>16</v>
      </c>
    </row>
    <row r="36" spans="1:10" ht="16.5" thickBot="1" x14ac:dyDescent="0.3">
      <c r="A36" s="83" t="s">
        <v>306</v>
      </c>
      <c r="B36" s="127">
        <v>3157</v>
      </c>
      <c r="C36" s="87" t="s">
        <v>16</v>
      </c>
      <c r="D36" s="87" t="s">
        <v>16</v>
      </c>
      <c r="E36" s="87" t="s">
        <v>16</v>
      </c>
      <c r="F36" s="87" t="s">
        <v>16</v>
      </c>
      <c r="G36" s="87" t="s">
        <v>16</v>
      </c>
      <c r="H36" s="87" t="s">
        <v>16</v>
      </c>
      <c r="I36" s="69" t="s">
        <v>16</v>
      </c>
      <c r="J36" s="69" t="s">
        <v>16</v>
      </c>
    </row>
    <row r="37" spans="1:10" ht="16.5" thickBot="1" x14ac:dyDescent="0.3">
      <c r="A37" s="83" t="s">
        <v>307</v>
      </c>
      <c r="B37" s="127">
        <v>3160</v>
      </c>
      <c r="C37" s="87" t="s">
        <v>16</v>
      </c>
      <c r="D37" s="87" t="s">
        <v>16</v>
      </c>
      <c r="E37" s="87" t="s">
        <v>16</v>
      </c>
      <c r="F37" s="87" t="s">
        <v>16</v>
      </c>
      <c r="G37" s="87" t="s">
        <v>16</v>
      </c>
      <c r="H37" s="87" t="s">
        <v>16</v>
      </c>
      <c r="I37" s="69" t="s">
        <v>16</v>
      </c>
      <c r="J37" s="69" t="s">
        <v>16</v>
      </c>
    </row>
    <row r="38" spans="1:10" ht="16.5" thickBot="1" x14ac:dyDescent="0.3">
      <c r="A38" s="83" t="s">
        <v>308</v>
      </c>
      <c r="B38" s="127">
        <v>3170</v>
      </c>
      <c r="C38" s="87" t="s">
        <v>16</v>
      </c>
      <c r="D38" s="87" t="s">
        <v>16</v>
      </c>
      <c r="E38" s="87" t="s">
        <v>16</v>
      </c>
      <c r="F38" s="87" t="s">
        <v>16</v>
      </c>
      <c r="G38" s="87" t="s">
        <v>16</v>
      </c>
      <c r="H38" s="87" t="s">
        <v>16</v>
      </c>
      <c r="I38" s="69" t="s">
        <v>16</v>
      </c>
      <c r="J38" s="69" t="s">
        <v>16</v>
      </c>
    </row>
    <row r="39" spans="1:10" ht="32.25" thickBot="1" x14ac:dyDescent="0.3">
      <c r="A39" s="42" t="s">
        <v>309</v>
      </c>
      <c r="B39" s="110">
        <v>3195</v>
      </c>
      <c r="C39" s="61" t="s">
        <v>16</v>
      </c>
      <c r="D39" s="61" t="s">
        <v>16</v>
      </c>
      <c r="E39" s="61" t="s">
        <v>16</v>
      </c>
      <c r="F39" s="61" t="s">
        <v>16</v>
      </c>
      <c r="G39" s="61" t="s">
        <v>16</v>
      </c>
      <c r="H39" s="61" t="s">
        <v>16</v>
      </c>
      <c r="I39" s="69" t="s">
        <v>16</v>
      </c>
      <c r="J39" s="69" t="s">
        <v>16</v>
      </c>
    </row>
    <row r="40" spans="1:10" ht="16.149999999999999" customHeight="1" thickBot="1" x14ac:dyDescent="0.3">
      <c r="A40" s="474" t="s">
        <v>310</v>
      </c>
      <c r="B40" s="475"/>
      <c r="C40" s="475"/>
      <c r="D40" s="475"/>
      <c r="E40" s="475"/>
      <c r="F40" s="475"/>
      <c r="G40" s="475"/>
      <c r="H40" s="475"/>
      <c r="I40" s="475"/>
      <c r="J40" s="476"/>
    </row>
    <row r="41" spans="1:10" ht="48" thickBot="1" x14ac:dyDescent="0.3">
      <c r="A41" s="201" t="s">
        <v>311</v>
      </c>
      <c r="B41" s="199">
        <v>3200</v>
      </c>
      <c r="C41" s="89" t="s">
        <v>16</v>
      </c>
      <c r="D41" s="89" t="s">
        <v>16</v>
      </c>
      <c r="E41" s="89" t="s">
        <v>16</v>
      </c>
      <c r="F41" s="89" t="s">
        <v>16</v>
      </c>
      <c r="G41" s="89" t="s">
        <v>16</v>
      </c>
      <c r="H41" s="89" t="s">
        <v>16</v>
      </c>
      <c r="I41" s="125" t="s">
        <v>16</v>
      </c>
      <c r="J41" s="125" t="s">
        <v>16</v>
      </c>
    </row>
    <row r="42" spans="1:10" ht="48" thickBot="1" x14ac:dyDescent="0.3">
      <c r="A42" s="202" t="s">
        <v>312</v>
      </c>
      <c r="B42" s="200">
        <v>3210</v>
      </c>
      <c r="C42" s="90" t="s">
        <v>16</v>
      </c>
      <c r="D42" s="90" t="s">
        <v>16</v>
      </c>
      <c r="E42" s="90" t="s">
        <v>16</v>
      </c>
      <c r="F42" s="90" t="s">
        <v>16</v>
      </c>
      <c r="G42" s="90" t="s">
        <v>16</v>
      </c>
      <c r="H42" s="90" t="s">
        <v>16</v>
      </c>
      <c r="I42" s="125" t="s">
        <v>16</v>
      </c>
      <c r="J42" s="125" t="s">
        <v>16</v>
      </c>
    </row>
    <row r="43" spans="1:10" ht="32.25" thickBot="1" x14ac:dyDescent="0.3">
      <c r="A43" s="203" t="s">
        <v>313</v>
      </c>
      <c r="B43" s="61">
        <v>3215</v>
      </c>
      <c r="C43" s="44" t="s">
        <v>16</v>
      </c>
      <c r="D43" s="44" t="s">
        <v>16</v>
      </c>
      <c r="E43" s="44" t="s">
        <v>16</v>
      </c>
      <c r="F43" s="44" t="s">
        <v>16</v>
      </c>
      <c r="G43" s="44" t="s">
        <v>16</v>
      </c>
      <c r="H43" s="44" t="s">
        <v>16</v>
      </c>
      <c r="I43" s="125" t="s">
        <v>16</v>
      </c>
      <c r="J43" s="125" t="s">
        <v>16</v>
      </c>
    </row>
    <row r="44" spans="1:10" ht="32.25" thickBot="1" x14ac:dyDescent="0.3">
      <c r="A44" s="203" t="s">
        <v>314</v>
      </c>
      <c r="B44" s="61">
        <v>3220</v>
      </c>
      <c r="C44" s="44" t="s">
        <v>16</v>
      </c>
      <c r="D44" s="44" t="s">
        <v>16</v>
      </c>
      <c r="E44" s="44" t="s">
        <v>16</v>
      </c>
      <c r="F44" s="44" t="s">
        <v>16</v>
      </c>
      <c r="G44" s="44" t="s">
        <v>16</v>
      </c>
      <c r="H44" s="44" t="s">
        <v>16</v>
      </c>
      <c r="I44" s="125" t="s">
        <v>16</v>
      </c>
      <c r="J44" s="125" t="s">
        <v>16</v>
      </c>
    </row>
    <row r="45" spans="1:10" ht="32.25" thickBot="1" x14ac:dyDescent="0.3">
      <c r="A45" s="203" t="s">
        <v>315</v>
      </c>
      <c r="B45" s="61">
        <v>3225</v>
      </c>
      <c r="C45" s="44" t="s">
        <v>16</v>
      </c>
      <c r="D45" s="44" t="s">
        <v>16</v>
      </c>
      <c r="E45" s="44" t="s">
        <v>16</v>
      </c>
      <c r="F45" s="44" t="s">
        <v>16</v>
      </c>
      <c r="G45" s="44" t="s">
        <v>16</v>
      </c>
      <c r="H45" s="44" t="s">
        <v>16</v>
      </c>
      <c r="I45" s="125" t="s">
        <v>16</v>
      </c>
      <c r="J45" s="125" t="s">
        <v>16</v>
      </c>
    </row>
    <row r="46" spans="1:10" ht="16.5" thickBot="1" x14ac:dyDescent="0.3">
      <c r="A46" s="203" t="s">
        <v>316</v>
      </c>
      <c r="B46" s="61">
        <v>3230</v>
      </c>
      <c r="C46" s="44" t="s">
        <v>16</v>
      </c>
      <c r="D46" s="44" t="s">
        <v>16</v>
      </c>
      <c r="E46" s="44" t="s">
        <v>16</v>
      </c>
      <c r="F46" s="44" t="s">
        <v>16</v>
      </c>
      <c r="G46" s="44" t="s">
        <v>16</v>
      </c>
      <c r="H46" s="44" t="s">
        <v>16</v>
      </c>
      <c r="I46" s="125" t="s">
        <v>16</v>
      </c>
      <c r="J46" s="125" t="s">
        <v>16</v>
      </c>
    </row>
    <row r="47" spans="1:10" ht="22.9" customHeight="1" thickBot="1" x14ac:dyDescent="0.3">
      <c r="A47" s="203" t="s">
        <v>317</v>
      </c>
      <c r="B47" s="61">
        <v>3235</v>
      </c>
      <c r="C47" s="44" t="s">
        <v>16</v>
      </c>
      <c r="D47" s="44" t="s">
        <v>16</v>
      </c>
      <c r="E47" s="44" t="s">
        <v>16</v>
      </c>
      <c r="F47" s="44" t="s">
        <v>16</v>
      </c>
      <c r="G47" s="44" t="s">
        <v>16</v>
      </c>
      <c r="H47" s="44" t="s">
        <v>16</v>
      </c>
      <c r="I47" s="125" t="s">
        <v>16</v>
      </c>
      <c r="J47" s="125" t="s">
        <v>16</v>
      </c>
    </row>
    <row r="48" spans="1:10" ht="32.25" thickBot="1" x14ac:dyDescent="0.3">
      <c r="A48" s="203" t="s">
        <v>295</v>
      </c>
      <c r="B48" s="61">
        <v>3240</v>
      </c>
      <c r="C48" s="61" t="s">
        <v>16</v>
      </c>
      <c r="D48" s="61" t="s">
        <v>16</v>
      </c>
      <c r="E48" s="61" t="s">
        <v>16</v>
      </c>
      <c r="F48" s="61" t="s">
        <v>16</v>
      </c>
      <c r="G48" s="61" t="s">
        <v>16</v>
      </c>
      <c r="H48" s="61" t="s">
        <v>16</v>
      </c>
      <c r="I48" s="69" t="s">
        <v>16</v>
      </c>
      <c r="J48" s="69" t="s">
        <v>16</v>
      </c>
    </row>
    <row r="49" spans="1:10" ht="36" customHeight="1" thickBot="1" x14ac:dyDescent="0.3">
      <c r="A49" s="204" t="s">
        <v>318</v>
      </c>
      <c r="B49" s="59">
        <v>3255</v>
      </c>
      <c r="C49" s="61" t="s">
        <v>16</v>
      </c>
      <c r="D49" s="61" t="s">
        <v>16</v>
      </c>
      <c r="E49" s="61" t="s">
        <v>16</v>
      </c>
      <c r="F49" s="61" t="s">
        <v>16</v>
      </c>
      <c r="G49" s="61" t="s">
        <v>16</v>
      </c>
      <c r="H49" s="61" t="s">
        <v>16</v>
      </c>
      <c r="I49" s="69" t="s">
        <v>16</v>
      </c>
      <c r="J49" s="69" t="s">
        <v>16</v>
      </c>
    </row>
    <row r="50" spans="1:10" ht="48" thickBot="1" x14ac:dyDescent="0.3">
      <c r="A50" s="203" t="s">
        <v>319</v>
      </c>
      <c r="B50" s="61">
        <v>3260</v>
      </c>
      <c r="C50" s="61" t="s">
        <v>16</v>
      </c>
      <c r="D50" s="61" t="s">
        <v>16</v>
      </c>
      <c r="E50" s="61" t="s">
        <v>16</v>
      </c>
      <c r="F50" s="61" t="s">
        <v>16</v>
      </c>
      <c r="G50" s="61" t="s">
        <v>16</v>
      </c>
      <c r="H50" s="61" t="s">
        <v>16</v>
      </c>
      <c r="I50" s="69" t="s">
        <v>16</v>
      </c>
      <c r="J50" s="69" t="s">
        <v>16</v>
      </c>
    </row>
    <row r="51" spans="1:10" ht="32.25" thickBot="1" x14ac:dyDescent="0.3">
      <c r="A51" s="203" t="s">
        <v>320</v>
      </c>
      <c r="B51" s="61">
        <v>3265</v>
      </c>
      <c r="C51" s="61" t="s">
        <v>16</v>
      </c>
      <c r="D51" s="61" t="s">
        <v>16</v>
      </c>
      <c r="E51" s="61" t="s">
        <v>16</v>
      </c>
      <c r="F51" s="61" t="s">
        <v>16</v>
      </c>
      <c r="G51" s="61" t="s">
        <v>16</v>
      </c>
      <c r="H51" s="61" t="s">
        <v>16</v>
      </c>
      <c r="I51" s="69" t="s">
        <v>16</v>
      </c>
      <c r="J51" s="69" t="s">
        <v>16</v>
      </c>
    </row>
    <row r="52" spans="1:10" ht="48" thickBot="1" x14ac:dyDescent="0.3">
      <c r="A52" s="203" t="s">
        <v>321</v>
      </c>
      <c r="B52" s="61">
        <v>3270</v>
      </c>
      <c r="C52" s="61" t="s">
        <v>16</v>
      </c>
      <c r="D52" s="61" t="s">
        <v>16</v>
      </c>
      <c r="E52" s="61" t="s">
        <v>16</v>
      </c>
      <c r="F52" s="61" t="s">
        <v>16</v>
      </c>
      <c r="G52" s="61" t="s">
        <v>16</v>
      </c>
      <c r="H52" s="61" t="s">
        <v>16</v>
      </c>
      <c r="I52" s="69" t="s">
        <v>16</v>
      </c>
      <c r="J52" s="69" t="s">
        <v>16</v>
      </c>
    </row>
    <row r="53" spans="1:10" ht="31.9" customHeight="1" thickBot="1" x14ac:dyDescent="0.3">
      <c r="A53" s="205" t="s">
        <v>322</v>
      </c>
      <c r="B53" s="70">
        <v>3271</v>
      </c>
      <c r="C53" s="70" t="s">
        <v>16</v>
      </c>
      <c r="D53" s="70" t="s">
        <v>16</v>
      </c>
      <c r="E53" s="70" t="s">
        <v>16</v>
      </c>
      <c r="F53" s="70" t="s">
        <v>16</v>
      </c>
      <c r="G53" s="70" t="s">
        <v>16</v>
      </c>
      <c r="H53" s="70" t="s">
        <v>16</v>
      </c>
      <c r="I53" s="69" t="s">
        <v>16</v>
      </c>
      <c r="J53" s="69" t="s">
        <v>16</v>
      </c>
    </row>
    <row r="54" spans="1:10" ht="32.25" thickBot="1" x14ac:dyDescent="0.3">
      <c r="A54" s="206" t="s">
        <v>323</v>
      </c>
      <c r="B54" s="87">
        <v>3272</v>
      </c>
      <c r="C54" s="87" t="s">
        <v>16</v>
      </c>
      <c r="D54" s="87" t="s">
        <v>16</v>
      </c>
      <c r="E54" s="87" t="s">
        <v>16</v>
      </c>
      <c r="F54" s="87" t="s">
        <v>16</v>
      </c>
      <c r="G54" s="87" t="s">
        <v>16</v>
      </c>
      <c r="H54" s="87" t="s">
        <v>16</v>
      </c>
      <c r="I54" s="69" t="s">
        <v>16</v>
      </c>
      <c r="J54" s="69" t="s">
        <v>16</v>
      </c>
    </row>
    <row r="55" spans="1:10" ht="48" thickBot="1" x14ac:dyDescent="0.3">
      <c r="A55" s="206" t="s">
        <v>324</v>
      </c>
      <c r="B55" s="87">
        <v>3273</v>
      </c>
      <c r="C55" s="87" t="s">
        <v>16</v>
      </c>
      <c r="D55" s="87" t="s">
        <v>16</v>
      </c>
      <c r="E55" s="87" t="s">
        <v>16</v>
      </c>
      <c r="F55" s="87" t="s">
        <v>16</v>
      </c>
      <c r="G55" s="87" t="s">
        <v>16</v>
      </c>
      <c r="H55" s="87" t="s">
        <v>16</v>
      </c>
      <c r="I55" s="69" t="s">
        <v>16</v>
      </c>
      <c r="J55" s="69" t="s">
        <v>16</v>
      </c>
    </row>
    <row r="56" spans="1:10" ht="32.25" thickBot="1" x14ac:dyDescent="0.3">
      <c r="A56" s="203" t="s">
        <v>325</v>
      </c>
      <c r="B56" s="61">
        <v>3274</v>
      </c>
      <c r="C56" s="61" t="s">
        <v>16</v>
      </c>
      <c r="D56" s="61" t="s">
        <v>16</v>
      </c>
      <c r="E56" s="61" t="s">
        <v>16</v>
      </c>
      <c r="F56" s="61" t="s">
        <v>16</v>
      </c>
      <c r="G56" s="61" t="s">
        <v>16</v>
      </c>
      <c r="H56" s="61" t="s">
        <v>16</v>
      </c>
      <c r="I56" s="69" t="s">
        <v>16</v>
      </c>
      <c r="J56" s="69" t="s">
        <v>16</v>
      </c>
    </row>
    <row r="57" spans="1:10" ht="16.5" thickBot="1" x14ac:dyDescent="0.3">
      <c r="A57" s="203" t="s">
        <v>326</v>
      </c>
      <c r="B57" s="61">
        <v>3280</v>
      </c>
      <c r="C57" s="61" t="s">
        <v>16</v>
      </c>
      <c r="D57" s="61" t="s">
        <v>16</v>
      </c>
      <c r="E57" s="61" t="s">
        <v>16</v>
      </c>
      <c r="F57" s="61" t="s">
        <v>16</v>
      </c>
      <c r="G57" s="61" t="s">
        <v>16</v>
      </c>
      <c r="H57" s="61" t="s">
        <v>16</v>
      </c>
      <c r="I57" s="69" t="s">
        <v>16</v>
      </c>
      <c r="J57" s="69" t="s">
        <v>16</v>
      </c>
    </row>
    <row r="58" spans="1:10" ht="24.6" customHeight="1" thickBot="1" x14ac:dyDescent="0.3">
      <c r="A58" s="203" t="s">
        <v>327</v>
      </c>
      <c r="B58" s="61">
        <v>3290</v>
      </c>
      <c r="C58" s="61" t="s">
        <v>16</v>
      </c>
      <c r="D58" s="61" t="s">
        <v>16</v>
      </c>
      <c r="E58" s="61" t="s">
        <v>16</v>
      </c>
      <c r="F58" s="61" t="s">
        <v>16</v>
      </c>
      <c r="G58" s="61" t="s">
        <v>16</v>
      </c>
      <c r="H58" s="61" t="s">
        <v>16</v>
      </c>
      <c r="I58" s="69" t="s">
        <v>16</v>
      </c>
      <c r="J58" s="69" t="s">
        <v>16</v>
      </c>
    </row>
    <row r="59" spans="1:10" ht="32.25" thickBot="1" x14ac:dyDescent="0.3">
      <c r="A59" s="204" t="s">
        <v>328</v>
      </c>
      <c r="B59" s="59">
        <v>3295</v>
      </c>
      <c r="C59" s="61" t="s">
        <v>16</v>
      </c>
      <c r="D59" s="61" t="s">
        <v>16</v>
      </c>
      <c r="E59" s="61" t="s">
        <v>16</v>
      </c>
      <c r="F59" s="61" t="s">
        <v>16</v>
      </c>
      <c r="G59" s="61" t="s">
        <v>16</v>
      </c>
      <c r="H59" s="61" t="s">
        <v>16</v>
      </c>
      <c r="I59" s="69" t="s">
        <v>16</v>
      </c>
      <c r="J59" s="69" t="s">
        <v>16</v>
      </c>
    </row>
    <row r="60" spans="1:10" ht="16.149999999999999" customHeight="1" thickBot="1" x14ac:dyDescent="0.3">
      <c r="A60" s="477" t="s">
        <v>329</v>
      </c>
      <c r="B60" s="478"/>
      <c r="C60" s="478"/>
      <c r="D60" s="478"/>
      <c r="E60" s="478"/>
      <c r="F60" s="478"/>
      <c r="G60" s="478"/>
      <c r="H60" s="478"/>
      <c r="I60" s="478"/>
      <c r="J60" s="479"/>
    </row>
    <row r="61" spans="1:10" ht="48" thickBot="1" x14ac:dyDescent="0.3">
      <c r="A61" s="207" t="s">
        <v>330</v>
      </c>
      <c r="B61" s="156">
        <v>3300</v>
      </c>
      <c r="C61" s="87" t="s">
        <v>16</v>
      </c>
      <c r="D61" s="87" t="s">
        <v>16</v>
      </c>
      <c r="E61" s="87" t="s">
        <v>16</v>
      </c>
      <c r="F61" s="87" t="s">
        <v>16</v>
      </c>
      <c r="G61" s="87" t="s">
        <v>16</v>
      </c>
      <c r="H61" s="87" t="s">
        <v>16</v>
      </c>
      <c r="I61" s="69" t="s">
        <v>16</v>
      </c>
      <c r="J61" s="69" t="s">
        <v>16</v>
      </c>
    </row>
    <row r="62" spans="1:10" ht="32.25" thickBot="1" x14ac:dyDescent="0.3">
      <c r="A62" s="206" t="s">
        <v>331</v>
      </c>
      <c r="B62" s="87">
        <v>3305</v>
      </c>
      <c r="C62" s="87" t="s">
        <v>16</v>
      </c>
      <c r="D62" s="87" t="s">
        <v>16</v>
      </c>
      <c r="E62" s="87" t="s">
        <v>16</v>
      </c>
      <c r="F62" s="87" t="s">
        <v>16</v>
      </c>
      <c r="G62" s="87" t="s">
        <v>16</v>
      </c>
      <c r="H62" s="208" t="s">
        <v>16</v>
      </c>
      <c r="I62" s="69" t="s">
        <v>16</v>
      </c>
      <c r="J62" s="69" t="s">
        <v>16</v>
      </c>
    </row>
    <row r="63" spans="1:10" ht="48" thickBot="1" x14ac:dyDescent="0.3">
      <c r="A63" s="203" t="s">
        <v>332</v>
      </c>
      <c r="B63" s="61">
        <v>3310</v>
      </c>
      <c r="C63" s="61" t="s">
        <v>16</v>
      </c>
      <c r="D63" s="61" t="s">
        <v>16</v>
      </c>
      <c r="E63" s="61" t="s">
        <v>16</v>
      </c>
      <c r="F63" s="61" t="s">
        <v>16</v>
      </c>
      <c r="G63" s="61" t="s">
        <v>16</v>
      </c>
      <c r="H63" s="61" t="s">
        <v>16</v>
      </c>
      <c r="I63" s="69" t="s">
        <v>16</v>
      </c>
      <c r="J63" s="69" t="s">
        <v>16</v>
      </c>
    </row>
    <row r="64" spans="1:10" ht="16.5" thickBot="1" x14ac:dyDescent="0.3">
      <c r="A64" s="203" t="s">
        <v>292</v>
      </c>
      <c r="B64" s="61">
        <v>3311</v>
      </c>
      <c r="C64" s="61" t="s">
        <v>16</v>
      </c>
      <c r="D64" s="61" t="s">
        <v>16</v>
      </c>
      <c r="E64" s="61" t="s">
        <v>16</v>
      </c>
      <c r="F64" s="61" t="s">
        <v>16</v>
      </c>
      <c r="G64" s="61" t="s">
        <v>16</v>
      </c>
      <c r="H64" s="61" t="s">
        <v>16</v>
      </c>
      <c r="I64" s="69" t="s">
        <v>16</v>
      </c>
      <c r="J64" s="69" t="s">
        <v>16</v>
      </c>
    </row>
    <row r="65" spans="1:10" ht="16.5" thickBot="1" x14ac:dyDescent="0.3">
      <c r="A65" s="203" t="s">
        <v>293</v>
      </c>
      <c r="B65" s="61">
        <v>3312</v>
      </c>
      <c r="C65" s="61" t="s">
        <v>16</v>
      </c>
      <c r="D65" s="61" t="s">
        <v>16</v>
      </c>
      <c r="E65" s="61" t="s">
        <v>16</v>
      </c>
      <c r="F65" s="61" t="s">
        <v>16</v>
      </c>
      <c r="G65" s="61" t="s">
        <v>16</v>
      </c>
      <c r="H65" s="61" t="s">
        <v>16</v>
      </c>
      <c r="I65" s="69" t="s">
        <v>16</v>
      </c>
      <c r="J65" s="69" t="s">
        <v>16</v>
      </c>
    </row>
    <row r="66" spans="1:10" ht="16.5" thickBot="1" x14ac:dyDescent="0.3">
      <c r="A66" s="203" t="s">
        <v>294</v>
      </c>
      <c r="B66" s="61">
        <v>3313</v>
      </c>
      <c r="C66" s="61" t="s">
        <v>16</v>
      </c>
      <c r="D66" s="61" t="s">
        <v>16</v>
      </c>
      <c r="E66" s="61" t="s">
        <v>16</v>
      </c>
      <c r="F66" s="61" t="s">
        <v>16</v>
      </c>
      <c r="G66" s="61" t="s">
        <v>16</v>
      </c>
      <c r="H66" s="61" t="s">
        <v>16</v>
      </c>
      <c r="I66" s="69" t="s">
        <v>16</v>
      </c>
      <c r="J66" s="69" t="s">
        <v>16</v>
      </c>
    </row>
    <row r="67" spans="1:10" ht="32.25" thickBot="1" x14ac:dyDescent="0.3">
      <c r="A67" s="203" t="s">
        <v>295</v>
      </c>
      <c r="B67" s="61">
        <v>3320</v>
      </c>
      <c r="C67" s="61" t="s">
        <v>16</v>
      </c>
      <c r="D67" s="61" t="s">
        <v>16</v>
      </c>
      <c r="E67" s="61" t="s">
        <v>16</v>
      </c>
      <c r="F67" s="61" t="s">
        <v>16</v>
      </c>
      <c r="G67" s="61" t="s">
        <v>16</v>
      </c>
      <c r="H67" s="61" t="s">
        <v>16</v>
      </c>
      <c r="I67" s="69" t="s">
        <v>16</v>
      </c>
      <c r="J67" s="69" t="s">
        <v>16</v>
      </c>
    </row>
    <row r="68" spans="1:10" ht="35.450000000000003" customHeight="1" thickBot="1" x14ac:dyDescent="0.3">
      <c r="A68" s="204" t="s">
        <v>333</v>
      </c>
      <c r="B68" s="59">
        <v>3330</v>
      </c>
      <c r="C68" s="61" t="s">
        <v>16</v>
      </c>
      <c r="D68" s="61" t="s">
        <v>16</v>
      </c>
      <c r="E68" s="61" t="s">
        <v>16</v>
      </c>
      <c r="F68" s="61" t="s">
        <v>16</v>
      </c>
      <c r="G68" s="61" t="s">
        <v>16</v>
      </c>
      <c r="H68" s="61" t="s">
        <v>16</v>
      </c>
      <c r="I68" s="69" t="s">
        <v>16</v>
      </c>
      <c r="J68" s="69" t="s">
        <v>16</v>
      </c>
    </row>
    <row r="69" spans="1:10" ht="32.25" thickBot="1" x14ac:dyDescent="0.3">
      <c r="A69" s="203" t="s">
        <v>334</v>
      </c>
      <c r="B69" s="61">
        <v>3335</v>
      </c>
      <c r="C69" s="61" t="s">
        <v>16</v>
      </c>
      <c r="D69" s="61" t="s">
        <v>16</v>
      </c>
      <c r="E69" s="61" t="s">
        <v>16</v>
      </c>
      <c r="F69" s="61" t="s">
        <v>16</v>
      </c>
      <c r="G69" s="61" t="s">
        <v>16</v>
      </c>
      <c r="H69" s="61" t="s">
        <v>16</v>
      </c>
      <c r="I69" s="69" t="s">
        <v>16</v>
      </c>
      <c r="J69" s="69" t="s">
        <v>16</v>
      </c>
    </row>
    <row r="70" spans="1:10" ht="48" customHeight="1" thickBot="1" x14ac:dyDescent="0.3">
      <c r="A70" s="203" t="s">
        <v>335</v>
      </c>
      <c r="B70" s="61">
        <v>3340</v>
      </c>
      <c r="C70" s="61" t="s">
        <v>16</v>
      </c>
      <c r="D70" s="61" t="s">
        <v>16</v>
      </c>
      <c r="E70" s="61" t="s">
        <v>16</v>
      </c>
      <c r="F70" s="61" t="s">
        <v>16</v>
      </c>
      <c r="G70" s="61" t="s">
        <v>16</v>
      </c>
      <c r="H70" s="61" t="s">
        <v>16</v>
      </c>
      <c r="I70" s="69" t="s">
        <v>16</v>
      </c>
      <c r="J70" s="69" t="s">
        <v>16</v>
      </c>
    </row>
    <row r="71" spans="1:10" ht="16.5" thickBot="1" x14ac:dyDescent="0.3">
      <c r="A71" s="203" t="s">
        <v>292</v>
      </c>
      <c r="B71" s="61">
        <v>3341</v>
      </c>
      <c r="C71" s="61" t="s">
        <v>16</v>
      </c>
      <c r="D71" s="61" t="s">
        <v>16</v>
      </c>
      <c r="E71" s="61" t="s">
        <v>16</v>
      </c>
      <c r="F71" s="61" t="s">
        <v>16</v>
      </c>
      <c r="G71" s="61" t="s">
        <v>16</v>
      </c>
      <c r="H71" s="61" t="s">
        <v>16</v>
      </c>
      <c r="I71" s="69" t="s">
        <v>16</v>
      </c>
      <c r="J71" s="69" t="s">
        <v>16</v>
      </c>
    </row>
    <row r="72" spans="1:10" ht="16.5" thickBot="1" x14ac:dyDescent="0.3">
      <c r="A72" s="203" t="s">
        <v>293</v>
      </c>
      <c r="B72" s="61">
        <v>3342</v>
      </c>
      <c r="C72" s="61" t="s">
        <v>16</v>
      </c>
      <c r="D72" s="61" t="s">
        <v>16</v>
      </c>
      <c r="E72" s="61" t="s">
        <v>16</v>
      </c>
      <c r="F72" s="61" t="s">
        <v>16</v>
      </c>
      <c r="G72" s="61" t="s">
        <v>16</v>
      </c>
      <c r="H72" s="61" t="s">
        <v>16</v>
      </c>
      <c r="I72" s="69" t="s">
        <v>16</v>
      </c>
      <c r="J72" s="69" t="s">
        <v>16</v>
      </c>
    </row>
    <row r="73" spans="1:10" ht="16.5" thickBot="1" x14ac:dyDescent="0.3">
      <c r="A73" s="205" t="s">
        <v>294</v>
      </c>
      <c r="B73" s="70">
        <v>3343</v>
      </c>
      <c r="C73" s="70" t="s">
        <v>16</v>
      </c>
      <c r="D73" s="70" t="s">
        <v>16</v>
      </c>
      <c r="E73" s="70" t="s">
        <v>16</v>
      </c>
      <c r="F73" s="70" t="s">
        <v>16</v>
      </c>
      <c r="G73" s="70" t="s">
        <v>16</v>
      </c>
      <c r="H73" s="70" t="s">
        <v>16</v>
      </c>
      <c r="I73" s="69" t="s">
        <v>16</v>
      </c>
      <c r="J73" s="69" t="s">
        <v>16</v>
      </c>
    </row>
    <row r="74" spans="1:10" ht="16.5" thickBot="1" x14ac:dyDescent="0.3">
      <c r="A74" s="206" t="s">
        <v>336</v>
      </c>
      <c r="B74" s="87">
        <v>3350</v>
      </c>
      <c r="C74" s="87" t="s">
        <v>16</v>
      </c>
      <c r="D74" s="87" t="s">
        <v>16</v>
      </c>
      <c r="E74" s="87" t="s">
        <v>16</v>
      </c>
      <c r="F74" s="87" t="s">
        <v>16</v>
      </c>
      <c r="G74" s="87" t="s">
        <v>16</v>
      </c>
      <c r="H74" s="87" t="s">
        <v>16</v>
      </c>
      <c r="I74" s="69" t="s">
        <v>16</v>
      </c>
      <c r="J74" s="69" t="s">
        <v>16</v>
      </c>
    </row>
    <row r="75" spans="1:10" ht="21" customHeight="1" thickBot="1" x14ac:dyDescent="0.3">
      <c r="A75" s="206" t="s">
        <v>337</v>
      </c>
      <c r="B75" s="87">
        <v>3360</v>
      </c>
      <c r="C75" s="87" t="s">
        <v>16</v>
      </c>
      <c r="D75" s="87" t="s">
        <v>16</v>
      </c>
      <c r="E75" s="87" t="s">
        <v>16</v>
      </c>
      <c r="F75" s="87" t="s">
        <v>16</v>
      </c>
      <c r="G75" s="87" t="s">
        <v>16</v>
      </c>
      <c r="H75" s="87" t="s">
        <v>16</v>
      </c>
      <c r="I75" s="69" t="s">
        <v>16</v>
      </c>
      <c r="J75" s="69" t="s">
        <v>16</v>
      </c>
    </row>
    <row r="76" spans="1:10" ht="48" thickBot="1" x14ac:dyDescent="0.3">
      <c r="A76" s="203" t="s">
        <v>338</v>
      </c>
      <c r="B76" s="61">
        <v>3370</v>
      </c>
      <c r="C76" s="61" t="s">
        <v>16</v>
      </c>
      <c r="D76" s="61" t="s">
        <v>16</v>
      </c>
      <c r="E76" s="61" t="s">
        <v>16</v>
      </c>
      <c r="F76" s="61" t="s">
        <v>16</v>
      </c>
      <c r="G76" s="61" t="s">
        <v>16</v>
      </c>
      <c r="H76" s="61" t="s">
        <v>16</v>
      </c>
      <c r="I76" s="69" t="s">
        <v>16</v>
      </c>
      <c r="J76" s="69" t="s">
        <v>16</v>
      </c>
    </row>
    <row r="77" spans="1:10" ht="21.6" customHeight="1" thickBot="1" x14ac:dyDescent="0.3">
      <c r="A77" s="203" t="s">
        <v>327</v>
      </c>
      <c r="B77" s="61">
        <v>3380</v>
      </c>
      <c r="C77" s="61" t="s">
        <v>16</v>
      </c>
      <c r="D77" s="61" t="s">
        <v>16</v>
      </c>
      <c r="E77" s="61" t="s">
        <v>16</v>
      </c>
      <c r="F77" s="61" t="s">
        <v>16</v>
      </c>
      <c r="G77" s="61" t="s">
        <v>16</v>
      </c>
      <c r="H77" s="61" t="s">
        <v>16</v>
      </c>
      <c r="I77" s="69" t="s">
        <v>16</v>
      </c>
      <c r="J77" s="69" t="s">
        <v>16</v>
      </c>
    </row>
    <row r="78" spans="1:10" ht="32.25" thickBot="1" x14ac:dyDescent="0.3">
      <c r="A78" s="204" t="s">
        <v>339</v>
      </c>
      <c r="B78" s="59">
        <v>3395</v>
      </c>
      <c r="C78" s="61" t="s">
        <v>16</v>
      </c>
      <c r="D78" s="61" t="s">
        <v>16</v>
      </c>
      <c r="E78" s="61" t="s">
        <v>16</v>
      </c>
      <c r="F78" s="61" t="s">
        <v>16</v>
      </c>
      <c r="G78" s="61" t="s">
        <v>16</v>
      </c>
      <c r="H78" s="61" t="s">
        <v>16</v>
      </c>
      <c r="I78" s="69" t="s">
        <v>16</v>
      </c>
      <c r="J78" s="69" t="s">
        <v>16</v>
      </c>
    </row>
    <row r="79" spans="1:10" ht="32.25" thickBot="1" x14ac:dyDescent="0.3">
      <c r="A79" s="204" t="s">
        <v>340</v>
      </c>
      <c r="B79" s="59">
        <v>3400</v>
      </c>
      <c r="C79" s="61" t="s">
        <v>16</v>
      </c>
      <c r="D79" s="61" t="s">
        <v>16</v>
      </c>
      <c r="E79" s="61" t="s">
        <v>16</v>
      </c>
      <c r="F79" s="61" t="s">
        <v>16</v>
      </c>
      <c r="G79" s="61" t="s">
        <v>16</v>
      </c>
      <c r="H79" s="61" t="s">
        <v>16</v>
      </c>
      <c r="I79" s="69" t="s">
        <v>16</v>
      </c>
      <c r="J79" s="69" t="s">
        <v>16</v>
      </c>
    </row>
    <row r="80" spans="1:10" ht="32.25" thickBot="1" x14ac:dyDescent="0.3">
      <c r="A80" s="203" t="s">
        <v>341</v>
      </c>
      <c r="B80" s="61">
        <v>3405</v>
      </c>
      <c r="C80" s="61">
        <v>230.2</v>
      </c>
      <c r="D80" s="61" t="s">
        <v>16</v>
      </c>
      <c r="E80" s="61" t="s">
        <v>16</v>
      </c>
      <c r="F80" s="61" t="s">
        <v>16</v>
      </c>
      <c r="G80" s="61" t="s">
        <v>16</v>
      </c>
      <c r="H80" s="61" t="s">
        <v>16</v>
      </c>
      <c r="I80" s="69" t="s">
        <v>16</v>
      </c>
      <c r="J80" s="69" t="s">
        <v>16</v>
      </c>
    </row>
    <row r="81" spans="1:10" ht="32.25" thickBot="1" x14ac:dyDescent="0.3">
      <c r="A81" s="203" t="s">
        <v>342</v>
      </c>
      <c r="B81" s="61">
        <v>3410</v>
      </c>
      <c r="C81" s="209" t="s">
        <v>16</v>
      </c>
      <c r="D81" s="209" t="s">
        <v>16</v>
      </c>
      <c r="E81" s="209" t="s">
        <v>16</v>
      </c>
      <c r="F81" s="209" t="s">
        <v>16</v>
      </c>
      <c r="G81" s="61" t="s">
        <v>16</v>
      </c>
      <c r="H81" s="61" t="s">
        <v>16</v>
      </c>
      <c r="I81" s="69" t="s">
        <v>16</v>
      </c>
      <c r="J81" s="69" t="s">
        <v>16</v>
      </c>
    </row>
    <row r="82" spans="1:10" ht="32.25" thickBot="1" x14ac:dyDescent="0.3">
      <c r="A82" s="203" t="s">
        <v>343</v>
      </c>
      <c r="B82" s="210">
        <v>3415</v>
      </c>
      <c r="C82" s="61">
        <v>418.2</v>
      </c>
      <c r="D82" s="61" t="s">
        <v>16</v>
      </c>
      <c r="E82" s="61" t="s">
        <v>16</v>
      </c>
      <c r="F82" s="61" t="s">
        <v>16</v>
      </c>
      <c r="G82" s="61" t="s">
        <v>16</v>
      </c>
      <c r="H82" s="61" t="s">
        <v>16</v>
      </c>
      <c r="I82" s="69" t="s">
        <v>16</v>
      </c>
      <c r="J82" s="69" t="s">
        <v>16</v>
      </c>
    </row>
    <row r="83" spans="1:10" ht="15.75" x14ac:dyDescent="0.25">
      <c r="A83" s="222"/>
      <c r="B83" s="223"/>
      <c r="C83" s="223"/>
      <c r="D83" s="223"/>
      <c r="E83" s="223"/>
      <c r="F83" s="223"/>
      <c r="G83" s="223"/>
      <c r="H83" s="223"/>
      <c r="I83" s="223"/>
      <c r="J83" s="223"/>
    </row>
    <row r="84" spans="1:10" x14ac:dyDescent="0.25">
      <c r="A84" s="48"/>
      <c r="B84" s="112"/>
      <c r="C84" s="112"/>
      <c r="D84" s="112"/>
      <c r="E84" s="112"/>
      <c r="F84" s="112"/>
      <c r="G84" s="112"/>
      <c r="H84" s="112"/>
    </row>
    <row r="85" spans="1:10" ht="38.450000000000003" customHeight="1" x14ac:dyDescent="0.25">
      <c r="A85" s="49" t="s">
        <v>231</v>
      </c>
      <c r="B85" s="473" t="s">
        <v>344</v>
      </c>
      <c r="C85" s="473"/>
      <c r="D85" s="473" t="s">
        <v>233</v>
      </c>
      <c r="E85" s="473"/>
      <c r="F85" s="473"/>
      <c r="G85" s="480" t="s">
        <v>350</v>
      </c>
      <c r="H85" s="480"/>
      <c r="I85" s="480"/>
      <c r="J85" s="480"/>
    </row>
    <row r="86" spans="1:10" ht="15.75" x14ac:dyDescent="0.25">
      <c r="A86" s="113"/>
      <c r="B86" s="114"/>
      <c r="C86" s="115"/>
      <c r="D86" s="114"/>
    </row>
  </sheetData>
  <sheetProtection password="CC19" sheet="1" objects="1" scenarios="1"/>
  <mergeCells count="14">
    <mergeCell ref="A5:J5"/>
    <mergeCell ref="A2:A3"/>
    <mergeCell ref="B2:B3"/>
    <mergeCell ref="A1:J1"/>
    <mergeCell ref="B85:C85"/>
    <mergeCell ref="D85:F85"/>
    <mergeCell ref="A40:J40"/>
    <mergeCell ref="A60:J60"/>
    <mergeCell ref="G85:J85"/>
    <mergeCell ref="C2:C3"/>
    <mergeCell ref="D2:D3"/>
    <mergeCell ref="E2:E3"/>
    <mergeCell ref="F2:F3"/>
    <mergeCell ref="G2:J2"/>
  </mergeCells>
  <pageMargins left="0.9055118110236221" right="0.51181102362204722" top="0.35433070866141736" bottom="0.35433070866141736" header="0.11811023622047245" footer="0.118110236220472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14</vt:i4>
      </vt:variant>
    </vt:vector>
  </HeadingPairs>
  <TitlesOfParts>
    <vt:vector size="14" baseType="lpstr">
      <vt:lpstr>Шапка нова</vt:lpstr>
      <vt:lpstr>Фін.рез. податки. інвест.</vt:lpstr>
      <vt:lpstr>Коеф.аналіз </vt:lpstr>
      <vt:lpstr>Фін.стан.</vt:lpstr>
      <vt:lpstr>Кред.політ. Персонал</vt:lpstr>
      <vt:lpstr>Інформ.до фін.пл.</vt:lpstr>
      <vt:lpstr>Розшифр.доход.витрат</vt:lpstr>
      <vt:lpstr>Розрах.з бюдж</vt:lpstr>
      <vt:lpstr>Грошова</vt:lpstr>
      <vt:lpstr>Кап.інвест</vt:lpstr>
      <vt:lpstr>Залуч.кошти</vt:lpstr>
      <vt:lpstr>Джерела кап.інв.</vt:lpstr>
      <vt:lpstr>Кап.будівн.</vt:lpstr>
      <vt:lpstr>Лист1</vt:lpstr>
    </vt:vector>
  </TitlesOfParts>
  <Company>VAB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User</cp:lastModifiedBy>
  <cp:lastPrinted>2025-08-06T14:06:22Z</cp:lastPrinted>
  <dcterms:created xsi:type="dcterms:W3CDTF">2024-07-13T21:38:30Z</dcterms:created>
  <dcterms:modified xsi:type="dcterms:W3CDTF">2025-08-12T05:11:47Z</dcterms:modified>
</cp:coreProperties>
</file>